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F Schließtechnik\Desktop\"/>
    </mc:Choice>
  </mc:AlternateContent>
  <xr:revisionPtr revIDLastSave="0" documentId="8_{AA36CA86-F33A-4F87-99CF-5E39E00D7D7D}" xr6:coauthVersionLast="47" xr6:coauthVersionMax="47" xr10:uidLastSave="{00000000-0000-0000-0000-000000000000}"/>
  <bookViews>
    <workbookView xWindow="6915" yWindow="3795" windowWidth="21600" windowHeight="11385" activeTab="1" xr2:uid="{00000000-000D-0000-FFFF-FFFF00000000}"/>
  </bookViews>
  <sheets>
    <sheet name="Anleitung" sheetId="1" r:id="rId1"/>
    <sheet name="Musterschließanlagen" sheetId="2" r:id="rId2"/>
    <sheet name="Schließplan" sheetId="3" r:id="rId3"/>
    <sheet name="Artikelliste" sheetId="4" r:id="rId4"/>
    <sheet name="Systemaufstellung" sheetId="7" state="hidden" r:id="rId5"/>
  </sheets>
  <definedNames>
    <definedName name="_xlnm._FilterDatabase" localSheetId="4" hidden="1">Systemaufstellung!$A$1:$SH$6091</definedName>
    <definedName name="_xlnm.Print_Area" localSheetId="0">Anleitung!$A$1:$H$375</definedName>
    <definedName name="_xlnm.Print_Area" localSheetId="3">Artikelliste!$A$1:$S$121</definedName>
    <definedName name="_xlnm.Print_Area" localSheetId="1">Musterschließanlagen!$B$1:$AT$30</definedName>
    <definedName name="_xlnm.Print_Area" localSheetId="2">Schließplan!$B$2:$BV$229</definedName>
    <definedName name="_xlnm.Print_Titles" localSheetId="0">Anleitung!$1:$10</definedName>
    <definedName name="_xlnm.Print_Titles" localSheetId="3">Artikelliste!$1:$4</definedName>
    <definedName name="_xlnm.Print_Titles" localSheetId="1">Musterschließanlagen!$B:$M,Musterschließanlagen!$3:$12</definedName>
    <definedName name="_xlnm.Print_Titles" localSheetId="2">Schließplan!$B:$E,Schließplan!$2:$14</definedName>
    <definedName name="_xlnm.Print_Titles" localSheetId="4">Systemaufstellung!$A:$A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31" i="3" l="1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N14" i="2" l="1"/>
  <c r="P14" i="2"/>
  <c r="AA9" i="2" l="1"/>
  <c r="AB9" i="2"/>
  <c r="AC9" i="2"/>
  <c r="AD9" i="2"/>
  <c r="AA10" i="2"/>
  <c r="AB10" i="2"/>
  <c r="AC10" i="2"/>
  <c r="AD10" i="2"/>
  <c r="AA11" i="2"/>
  <c r="AB11" i="2"/>
  <c r="AC11" i="2"/>
  <c r="AD11" i="2"/>
  <c r="D13" i="2"/>
  <c r="H13" i="2"/>
  <c r="J13" i="2"/>
  <c r="L13" i="2"/>
  <c r="N13" i="2"/>
  <c r="P13" i="2"/>
  <c r="R13" i="2"/>
  <c r="T13" i="2"/>
  <c r="V13" i="2"/>
  <c r="X13" i="2"/>
  <c r="Z13" i="2"/>
  <c r="AA13" i="2"/>
  <c r="AB13" i="2"/>
  <c r="AC13" i="2"/>
  <c r="AD13" i="2"/>
  <c r="D14" i="2"/>
  <c r="H14" i="2"/>
  <c r="J14" i="2"/>
  <c r="L14" i="2"/>
  <c r="R14" i="2"/>
  <c r="T14" i="2"/>
  <c r="V14" i="2"/>
  <c r="X14" i="2"/>
  <c r="Z14" i="2"/>
  <c r="AA14" i="2"/>
  <c r="AB14" i="2"/>
  <c r="AC14" i="2"/>
  <c r="AD14" i="2"/>
  <c r="D15" i="2"/>
  <c r="H15" i="2"/>
  <c r="J15" i="2"/>
  <c r="L15" i="2"/>
  <c r="N15" i="2"/>
  <c r="P15" i="2"/>
  <c r="R15" i="2"/>
  <c r="T15" i="2"/>
  <c r="V15" i="2"/>
  <c r="X15" i="2"/>
  <c r="Z15" i="2"/>
  <c r="AA15" i="2"/>
  <c r="AB15" i="2"/>
  <c r="AC15" i="2"/>
  <c r="AD15" i="2"/>
  <c r="D16" i="2"/>
  <c r="H16" i="2"/>
  <c r="J16" i="2"/>
  <c r="L16" i="2"/>
  <c r="N16" i="2"/>
  <c r="P16" i="2"/>
  <c r="R16" i="2"/>
  <c r="T16" i="2"/>
  <c r="V16" i="2"/>
  <c r="X16" i="2"/>
  <c r="Z16" i="2"/>
  <c r="AA16" i="2"/>
  <c r="AB16" i="2"/>
  <c r="AC16" i="2"/>
  <c r="AD16" i="2"/>
  <c r="D17" i="2"/>
  <c r="H17" i="2"/>
  <c r="J17" i="2"/>
  <c r="L17" i="2"/>
  <c r="N17" i="2"/>
  <c r="P17" i="2"/>
  <c r="R17" i="2"/>
  <c r="T17" i="2"/>
  <c r="V17" i="2"/>
  <c r="X17" i="2"/>
  <c r="Z17" i="2"/>
  <c r="AA17" i="2"/>
  <c r="AB17" i="2"/>
  <c r="AC17" i="2"/>
  <c r="AD17" i="2"/>
  <c r="D18" i="2"/>
  <c r="H18" i="2"/>
  <c r="J18" i="2"/>
  <c r="L18" i="2"/>
  <c r="N18" i="2"/>
  <c r="P18" i="2"/>
  <c r="R18" i="2"/>
  <c r="T18" i="2"/>
  <c r="V18" i="2"/>
  <c r="X18" i="2"/>
  <c r="Z18" i="2"/>
  <c r="AA18" i="2"/>
  <c r="AB18" i="2"/>
  <c r="AC18" i="2"/>
  <c r="AD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TSZ</author>
  </authors>
  <commentList>
    <comment ref="R11" authorId="0" shapeId="0" xr:uid="{00000000-0006-0000-0100-000001000000}">
      <text>
        <r>
          <rPr>
            <b/>
            <sz val="8"/>
            <color indexed="8"/>
            <rFont val="Times New Roman"/>
            <family val="1"/>
          </rPr>
          <t xml:space="preserve">Zylinderartikel:
siehe Artikelliste
</t>
        </r>
      </text>
    </comment>
    <comment ref="Z12" authorId="0" shapeId="0" xr:uid="{00000000-0006-0000-0100-000002000000}">
      <text>
        <r>
          <rPr>
            <b/>
            <sz val="8"/>
            <color indexed="8"/>
            <rFont val="Times New Roman"/>
            <family val="1"/>
          </rPr>
          <t xml:space="preserve">Zusatzausstattung:
siehe Artikelliste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TSZ</author>
  </authors>
  <commentList>
    <comment ref="H13" authorId="0" shapeId="0" xr:uid="{00000000-0006-0000-0200-000001000000}">
      <text>
        <r>
          <rPr>
            <b/>
            <sz val="8"/>
            <color indexed="8"/>
            <rFont val="Arial"/>
            <family val="2"/>
          </rPr>
          <t xml:space="preserve">Zylinderartikel:
siehe Artikelliste
</t>
        </r>
      </text>
    </comment>
    <comment ref="L13" authorId="0" shapeId="0" xr:uid="{00000000-0006-0000-0200-000002000000}">
      <text>
        <r>
          <rPr>
            <b/>
            <sz val="8"/>
            <color indexed="8"/>
            <rFont val="Arial"/>
            <family val="2"/>
          </rPr>
          <t xml:space="preserve">Zylinderfärbung:  1 = Messing matt vernickelt    3 = Messing poliert                     4 = Messing matt gebürstet
                                5 = Messing brüniert                 6 = Messing matt verchromt    7 = Messing poliert verchromt
</t>
        </r>
      </text>
    </comment>
    <comment ref="M14" authorId="0" shapeId="0" xr:uid="{00000000-0006-0000-0200-000003000000}">
      <text>
        <r>
          <rPr>
            <b/>
            <sz val="8"/>
            <color indexed="8"/>
            <rFont val="Arial"/>
            <family val="2"/>
          </rPr>
          <t>Zusatzausstattung:
siehe Artikelliste</t>
        </r>
      </text>
    </comment>
  </commentList>
</comments>
</file>

<file path=xl/sharedStrings.xml><?xml version="1.0" encoding="utf-8"?>
<sst xmlns="http://schemas.openxmlformats.org/spreadsheetml/2006/main" count="2970" uniqueCount="565">
  <si>
    <t>W   I   L   K   A       -       V   O   R   S   P   R   U   N   G       D  U   R   C   H       Q   U   A   L   I   T   Ä   T</t>
  </si>
  <si>
    <t>WILKA-Schließplan - Erfassung im Excel-Format</t>
  </si>
  <si>
    <t>GHS</t>
  </si>
  <si>
    <t>.</t>
  </si>
  <si>
    <t>Fachhändler:</t>
  </si>
  <si>
    <t>Anzahl</t>
  </si>
  <si>
    <t>HS</t>
  </si>
  <si>
    <t>HS/Z</t>
  </si>
  <si>
    <t>Anlagenart:</t>
  </si>
  <si>
    <t>Übergeordnete Schlüssel</t>
  </si>
  <si>
    <t>Z/HS</t>
  </si>
  <si>
    <t>System:</t>
  </si>
  <si>
    <t>STR</t>
  </si>
  <si>
    <t xml:space="preserve">Z </t>
  </si>
  <si>
    <t>Kunde:</t>
  </si>
  <si>
    <t>Max Mustermann</t>
  </si>
  <si>
    <t>Feld für Hinweise:</t>
  </si>
  <si>
    <t>SP</t>
  </si>
  <si>
    <t>Musterstr. 1</t>
  </si>
  <si>
    <t>55555 Musterdorf</t>
  </si>
  <si>
    <t>HSR</t>
  </si>
  <si>
    <t>Kom.:</t>
  </si>
  <si>
    <t xml:space="preserve">Muster </t>
  </si>
  <si>
    <t>Standard</t>
  </si>
  <si>
    <t>Datum:</t>
  </si>
  <si>
    <t>Spalte 1</t>
  </si>
  <si>
    <t>Spalte 2</t>
  </si>
  <si>
    <t>Spalte 3</t>
  </si>
  <si>
    <t>Spalte 4</t>
  </si>
  <si>
    <t>WZ</t>
  </si>
  <si>
    <t>WILKA - VORSPRUNG DURCH QUALITÄT</t>
  </si>
  <si>
    <t>Position</t>
  </si>
  <si>
    <t>Schließungs- nummer</t>
  </si>
  <si>
    <t>Türnummer</t>
  </si>
  <si>
    <t>Stückzahl</t>
  </si>
  <si>
    <t>Artikel</t>
  </si>
  <si>
    <t>Längen</t>
  </si>
  <si>
    <t xml:space="preserve">Färbung </t>
  </si>
  <si>
    <t>Zylinder</t>
  </si>
  <si>
    <t>Schlüssel</t>
  </si>
  <si>
    <r>
      <t xml:space="preserve">A  </t>
    </r>
    <r>
      <rPr>
        <sz val="8"/>
        <rFont val="Arial"/>
        <family val="2"/>
      </rPr>
      <t>Aussen</t>
    </r>
  </si>
  <si>
    <r>
      <t>B   I</t>
    </r>
    <r>
      <rPr>
        <sz val="8"/>
        <rFont val="Arial"/>
        <family val="2"/>
      </rPr>
      <t>nnen</t>
    </r>
  </si>
  <si>
    <t>ZAS</t>
  </si>
  <si>
    <t>Art</t>
  </si>
  <si>
    <t>Schlg. 1</t>
  </si>
  <si>
    <t>Bez. 1</t>
  </si>
  <si>
    <t>Stückz. 1</t>
  </si>
  <si>
    <t>Schlüssel 1</t>
  </si>
  <si>
    <t>Artikel 1</t>
  </si>
  <si>
    <t>Lg A1</t>
  </si>
  <si>
    <t>Lg B1</t>
  </si>
  <si>
    <t>Färb. 1</t>
  </si>
  <si>
    <t>ZAS 1</t>
  </si>
  <si>
    <t>Übg 1</t>
  </si>
  <si>
    <t>Übg 2</t>
  </si>
  <si>
    <t>Übg 3</t>
  </si>
  <si>
    <t>Übg 4</t>
  </si>
  <si>
    <t>Schlg. 2</t>
  </si>
  <si>
    <t>Bez. 2</t>
  </si>
  <si>
    <t>Stückz. 2</t>
  </si>
  <si>
    <t>Schlüssel 2</t>
  </si>
  <si>
    <t>Artikel 2</t>
  </si>
  <si>
    <t>Lg A2</t>
  </si>
  <si>
    <t>Lg B2</t>
  </si>
  <si>
    <t>Färb. 2</t>
  </si>
  <si>
    <t>ZAS 2</t>
  </si>
  <si>
    <t>Schlg. 3</t>
  </si>
  <si>
    <t>Bez. 3</t>
  </si>
  <si>
    <t>Stückz. 3</t>
  </si>
  <si>
    <t>Schlüssel 3</t>
  </si>
  <si>
    <t>Artikel 3</t>
  </si>
  <si>
    <t>Lg A3</t>
  </si>
  <si>
    <t>Lg B3</t>
  </si>
  <si>
    <t>Färb. 3</t>
  </si>
  <si>
    <t>ZAS 3</t>
  </si>
  <si>
    <t>Schlg. 4</t>
  </si>
  <si>
    <t>Bez. 4</t>
  </si>
  <si>
    <t>Stückz. 4</t>
  </si>
  <si>
    <t>Schlüssel 4</t>
  </si>
  <si>
    <t>Artikel 4</t>
  </si>
  <si>
    <t>Lg A4</t>
  </si>
  <si>
    <t>Lg B4</t>
  </si>
  <si>
    <t>Färb. 4</t>
  </si>
  <si>
    <t>ZAS 4</t>
  </si>
  <si>
    <t>Schlg. 5</t>
  </si>
  <si>
    <t>Bez. 5</t>
  </si>
  <si>
    <t>Stückz. 5</t>
  </si>
  <si>
    <t>Schlüssel 5</t>
  </si>
  <si>
    <t>Artikel 5</t>
  </si>
  <si>
    <t>Lg A5</t>
  </si>
  <si>
    <t>Lg B5</t>
  </si>
  <si>
    <t>Färb. 5</t>
  </si>
  <si>
    <t>ZAS 5</t>
  </si>
  <si>
    <t>Schlg. 6</t>
  </si>
  <si>
    <t>Bez. 6</t>
  </si>
  <si>
    <t>Stückz. 6</t>
  </si>
  <si>
    <t>Schlüssel 6</t>
  </si>
  <si>
    <t>Artikel 6</t>
  </si>
  <si>
    <t>Lg A6</t>
  </si>
  <si>
    <t>Lg B6</t>
  </si>
  <si>
    <t>Färb. 6</t>
  </si>
  <si>
    <t>ZAS 6</t>
  </si>
  <si>
    <t>Fkt. 1</t>
  </si>
  <si>
    <t>Fkt. 2</t>
  </si>
  <si>
    <t>Fkt. 3</t>
  </si>
  <si>
    <t>Fkt. 4</t>
  </si>
  <si>
    <t>Fkt. 5</t>
  </si>
  <si>
    <t>Fkt. 6</t>
  </si>
  <si>
    <t>Fkt. 7</t>
  </si>
  <si>
    <t>Fkt. 8</t>
  </si>
  <si>
    <t>Fkt. 9</t>
  </si>
  <si>
    <t>Fkt.10</t>
  </si>
  <si>
    <t>Fkt.11</t>
  </si>
  <si>
    <t>Fkt.12</t>
  </si>
  <si>
    <t>Fkt.13</t>
  </si>
  <si>
    <t>Fkt.14</t>
  </si>
  <si>
    <t>Fkt.15</t>
  </si>
  <si>
    <t>Fkt.16</t>
  </si>
  <si>
    <t>Fkt.17</t>
  </si>
  <si>
    <t>Fkt.18</t>
  </si>
  <si>
    <t>Fkt.19</t>
  </si>
  <si>
    <t>Fkt.20</t>
  </si>
  <si>
    <t>Fkt.21</t>
  </si>
  <si>
    <t>Fkt.22</t>
  </si>
  <si>
    <t>Fkt.23</t>
  </si>
  <si>
    <t>Fkt.24</t>
  </si>
  <si>
    <t>Verwaltung</t>
  </si>
  <si>
    <t>Mmv</t>
  </si>
  <si>
    <t>GS 1</t>
  </si>
  <si>
    <t>GS 2</t>
  </si>
  <si>
    <t>GS 3</t>
  </si>
  <si>
    <t>Buchhaltung</t>
  </si>
  <si>
    <t>Produktion</t>
  </si>
  <si>
    <t>Versand</t>
  </si>
  <si>
    <t>Verkauf</t>
  </si>
  <si>
    <t>Mpol</t>
  </si>
  <si>
    <t>Einkauf</t>
  </si>
  <si>
    <t>X</t>
  </si>
  <si>
    <t>Z</t>
  </si>
  <si>
    <t>Haustür</t>
  </si>
  <si>
    <t>Wohnung 1</t>
  </si>
  <si>
    <t>Wohnung 2</t>
  </si>
  <si>
    <t>Heizungsraum</t>
  </si>
  <si>
    <t>Kellertür</t>
  </si>
  <si>
    <t>I</t>
  </si>
  <si>
    <t>HS T</t>
  </si>
  <si>
    <t>M</t>
  </si>
  <si>
    <t xml:space="preserve">Wohnung  </t>
  </si>
  <si>
    <t>Garage</t>
  </si>
  <si>
    <t>Beschreibung</t>
  </si>
  <si>
    <t>Doppelzylinder</t>
  </si>
  <si>
    <t>Profildoppelzylinder, Grundlänge 30/30, Messing matt vernickelt, 3 Neusilberschlüssel</t>
  </si>
  <si>
    <t>Profildoppelzylinder, mit Not- und Gefahrenfunktion, Grundlänge 30/30, Messing matt vernickelt, 3 Neusilberschlüssel</t>
  </si>
  <si>
    <t>Profildoppelzylinder, Grundlänge 26/30, Messing matt vernickelt, 3 Neusilberschlüssel</t>
  </si>
  <si>
    <t>Profildoppelzylinder, mit Not- und Gefahrenfunktion, Grundlänge 26/35, Messing matt vernickelt, 3 Neusilberschlüssel</t>
  </si>
  <si>
    <t>Profilkurzzylinder, Grundlänge 26/26, Messing matt vernickelt, 3 Neusilberschlüssel</t>
  </si>
  <si>
    <t>Profildoppelzylinder, Grundlänge 26/26, einseitig blind, Messing matt vernickelt, 3 Neusilberschlüssel</t>
  </si>
  <si>
    <t>Profildoppelzylinder, mit Gefahrenschlüssel-einrichtung, Grundlänge 30/30, Messing matt vernickelt, 3 Neusilberschlüssel</t>
  </si>
  <si>
    <t>Knaufzylinder</t>
  </si>
  <si>
    <t>Profilknaufzylinder, Grundlänge 30/30, Messing matt vernickelt, 3 Neusilberschlüssel</t>
  </si>
  <si>
    <t>Profilknaufzylinder, Grundlänge 26/30, Messing matt vernickelt, 3 Neusilberschlüssel</t>
  </si>
  <si>
    <t>Profilknaufzylinder, Grundlänge 26/26, Messing matt vernickelt, 3 Neusilberschlüssel</t>
  </si>
  <si>
    <t>Halbzylinder</t>
  </si>
  <si>
    <t>Profilhalbzylinder, Grundlänge 00/26, Messing matt vernickelt, 3 Neusilberschlüssel</t>
  </si>
  <si>
    <t>Profilhalbzylinder, mit zwei Gewindebohrungen M4 auf der Rückseite, Grundlänge 00/30, Messing matt vernickelt, 3 Neusilberschlüssel</t>
  </si>
  <si>
    <t>Profilhalbzylinder, mit Freilauf für Schaltungen, Grundlänge 00/30, Messing matt vernickelt, 3 Neusilberschlüssel</t>
  </si>
  <si>
    <t>Vorhangschloß</t>
  </si>
  <si>
    <t>Schweres Vorhangschloß, Schloßkörper Messing gebürstet, 30er oder 80er Niro-Bügel, 3 Neusilberschlüssel</t>
  </si>
  <si>
    <t>Hebelzylinder</t>
  </si>
  <si>
    <t>Zylinder-Hebelschloß, Messing matt vernickelt, 3 Neusilberschlüssel</t>
  </si>
  <si>
    <t>Zylinder-Hebelschloß, Schlüssel im offenem bzw. geschlossenem Zustand abziehbar, Messing matt vernickelt, 3 Neusilberschlüssel</t>
  </si>
  <si>
    <t>Profilblindzylinder, Grundlänge 26/26 oder 00/26, Messing matt vernickelt</t>
  </si>
  <si>
    <t>Zylinderfärbungen</t>
  </si>
  <si>
    <t>Länge</t>
  </si>
  <si>
    <t>3VE</t>
  </si>
  <si>
    <t>TH6</t>
  </si>
  <si>
    <t>500F</t>
  </si>
  <si>
    <t>E680</t>
  </si>
  <si>
    <t>E850</t>
  </si>
  <si>
    <t>E831</t>
  </si>
  <si>
    <t>E832</t>
  </si>
  <si>
    <t>E891</t>
  </si>
  <si>
    <t>E894</t>
  </si>
  <si>
    <t>rdnete Schlüssel</t>
  </si>
  <si>
    <t>Übergeo</t>
  </si>
  <si>
    <t>Schließanlagensysteme</t>
  </si>
  <si>
    <t>Zylinder ohne Schließfunktion</t>
  </si>
  <si>
    <t>Zylinder-Hebelschloß, Messing matt vernickelt, 3 Neusilberschlüssel, für Renz-Briefkästen, mit Hebel 50 62 059 und Befestigungsrundmutter</t>
  </si>
  <si>
    <t>Profildoppelzylinder, Grundlänge 30/30, Messing matt vernickelt, 3 Neusilberschlüssel, eine Seite Notöffnung, andere Seite Schließfunktion</t>
  </si>
  <si>
    <t>Profildoppelzylinder schließbar nur mit beidseitig steckenden verschiedenen Schlüsseln, Grundlänge 30/30, Messing matt vernickelt, 3 Neusilberschlüssel</t>
  </si>
  <si>
    <t>Profildoppelzylinder mit Doppelfunktion, Grundlänge 30/30, Messing matt vernickelt, 3 Neusilberschlüssel</t>
  </si>
  <si>
    <t>Profilhalbzylinder mit Doppelfunktion, Grundlänge 00/30, Messing matt vernickelt, 3 Neusilberschlüssel</t>
  </si>
  <si>
    <t>Schließanlagen-Artikel</t>
  </si>
  <si>
    <t>Rundzylinder</t>
  </si>
  <si>
    <t>Aussenzylinder für Kastenschlösser</t>
  </si>
  <si>
    <t>Aussenzylinder für Kastenschloss Nr. 2611</t>
  </si>
  <si>
    <t>Aussenzylinder für Kastenschloss Nr. 2621</t>
  </si>
  <si>
    <t>Kontaktzylinder für Aufzüge</t>
  </si>
  <si>
    <t>Rundzylinder Durchmesser 32mm für Garagentore</t>
  </si>
  <si>
    <t>Rundzylinder Durchmesser 30mm für Garagentore aus Stahl</t>
  </si>
  <si>
    <t>Rundzylinder Durchmesser 30mm für Garagentore aus Holz</t>
  </si>
  <si>
    <t>Aussen- und Innenzylinder für Zusatzschloss Nr. 2516</t>
  </si>
  <si>
    <t>Aussen- und Innenzylinder für Kastenschloss Nr. 542 und Nr. 2524</t>
  </si>
  <si>
    <t>Aussen- und Innenzylinder für Nr. 2616</t>
  </si>
  <si>
    <t>Aussen- und Innenzylinder für Nr. 2626</t>
  </si>
  <si>
    <t>Knaufhalbzylinder, Grundlänge 00/30, Messing matt vernickelt</t>
  </si>
  <si>
    <t>Knaufzylinder, beidseitig Knauf, Messing matt vernickelt</t>
  </si>
  <si>
    <t>Knaufzylinder, asymetrisch, beidseitig Knauf, Messing matt vernickelt</t>
  </si>
  <si>
    <t>Knaufzylinder mit optischer Verschlussanzeige, Grundlänge 30/30, Messing matt vernickelt</t>
  </si>
  <si>
    <t>Doppelzylinder, Grundlänge 30/30, Messing matt vernickelt, einseitig blind, andere Seite Notöffnung</t>
  </si>
  <si>
    <t>Doppelzylinder, Grundlänge 30/30, Messing matt vernickelt, beidseitig Notöffnung</t>
  </si>
  <si>
    <t>Knaufzylinder, Grundlänge 30/30, Messing matt vernickelt, einseitig Notöffnung, andere Seite Knauf</t>
  </si>
  <si>
    <t>E624ST</t>
  </si>
  <si>
    <t>E624UP</t>
  </si>
  <si>
    <t>Steckernetzteil für externe Versorgung von Leser und Zylinder</t>
  </si>
  <si>
    <t>Netzteil für Einbau in UP-Dose für externe Versorgung von Leser und Zylinder</t>
  </si>
  <si>
    <t>Kabelübergang, galvanisch verchromt</t>
  </si>
  <si>
    <t>E837</t>
  </si>
  <si>
    <t>E855</t>
  </si>
  <si>
    <t>E896</t>
  </si>
  <si>
    <t>Elektronikleser, schmale Abdeckkappe</t>
  </si>
  <si>
    <t>Elektronikleser, breite Abdeckkappe</t>
  </si>
  <si>
    <t>Aufputzgehäuse für Lesersteuerung weiß</t>
  </si>
  <si>
    <t>Hotel-Software, inkl. Kodierstation</t>
  </si>
  <si>
    <t>Schlüsselanhänger-Transponder</t>
  </si>
  <si>
    <t>Transponderkarte</t>
  </si>
  <si>
    <t>Transponderscheibe transparent oder selbstklebend weiß</t>
  </si>
  <si>
    <t>Möbelschlösser und Zubehör</t>
  </si>
  <si>
    <t>Möbelriegelschloss 40mm Dorn</t>
  </si>
  <si>
    <t>Drehstangenschloss 40mm Dorn für geteilte Drehstangen</t>
  </si>
  <si>
    <t>feststehende Olive, matt vernickelt</t>
  </si>
  <si>
    <t>drehbare Olive, matt vernickelt</t>
  </si>
  <si>
    <t>SE60</t>
  </si>
  <si>
    <t>SE36</t>
  </si>
  <si>
    <t>CARAT P1</t>
  </si>
  <si>
    <t>CARAT P3</t>
  </si>
  <si>
    <t>E892</t>
  </si>
  <si>
    <t>E931</t>
  </si>
  <si>
    <t>E932</t>
  </si>
  <si>
    <t>Elektronikschlüssel</t>
  </si>
  <si>
    <t>Code (Schließplan Spalte ZAS)</t>
  </si>
  <si>
    <t>seewasserbeständige Ausführung</t>
  </si>
  <si>
    <t xml:space="preserve"> verschleissarme Ausführung</t>
  </si>
  <si>
    <t>Knauf kurze Seite</t>
  </si>
  <si>
    <t>Knauf lange Seite</t>
  </si>
  <si>
    <t>Gefahrenschlüssel kurze Seite</t>
  </si>
  <si>
    <t>Gefahrenschlüssel lange Seite</t>
  </si>
  <si>
    <t>ABH I beidseitig</t>
  </si>
  <si>
    <t>ABH III kurze Seite</t>
  </si>
  <si>
    <t>ABH III lange Seite</t>
  </si>
  <si>
    <t>ABH III beidseitig</t>
  </si>
  <si>
    <t>ABH V beidseitig</t>
  </si>
  <si>
    <t xml:space="preserve"> ABH V kurze Seite</t>
  </si>
  <si>
    <t>ABH V lange Seite</t>
  </si>
  <si>
    <t>ABH IX kurze Seite</t>
  </si>
  <si>
    <t>ABH IX lange Seite</t>
  </si>
  <si>
    <t>ABH IX beidseitig</t>
  </si>
  <si>
    <t>ABH X kurze Seite</t>
  </si>
  <si>
    <t>ABH X lange Seite</t>
  </si>
  <si>
    <t xml:space="preserve"> ABH X beidseitig</t>
  </si>
  <si>
    <t>PRO für Halbzylinder und Knaufzylinder</t>
  </si>
  <si>
    <t>01</t>
  </si>
  <si>
    <t>03</t>
  </si>
  <si>
    <t>04</t>
  </si>
  <si>
    <t>05</t>
  </si>
  <si>
    <t>08</t>
  </si>
  <si>
    <t>09</t>
  </si>
  <si>
    <t>3</t>
  </si>
  <si>
    <t>4</t>
  </si>
  <si>
    <t>5</t>
  </si>
  <si>
    <t>6</t>
  </si>
  <si>
    <t>65</t>
  </si>
  <si>
    <t>45</t>
  </si>
  <si>
    <t>55</t>
  </si>
  <si>
    <t>81</t>
  </si>
  <si>
    <t>82</t>
  </si>
  <si>
    <t>83</t>
  </si>
  <si>
    <t>91</t>
  </si>
  <si>
    <t>92</t>
  </si>
  <si>
    <t>93</t>
  </si>
  <si>
    <t>7</t>
  </si>
  <si>
    <t>8</t>
  </si>
  <si>
    <t>A1</t>
  </si>
  <si>
    <t>Ziehschutzspange</t>
  </si>
  <si>
    <t>S2</t>
  </si>
  <si>
    <t>Biffar-Schließnase</t>
  </si>
  <si>
    <t>S3</t>
  </si>
  <si>
    <t>S4</t>
  </si>
  <si>
    <t>Zusatzausstattungen für mechanische Schließanlagen (Auszug)</t>
  </si>
  <si>
    <t>Zusatzausstattungen für elektronische Schließanlagen (Auszug)</t>
  </si>
  <si>
    <t>V</t>
  </si>
  <si>
    <t>verlängerte Achse</t>
  </si>
  <si>
    <t>Code (Schließplan Spalte Färbung)</t>
  </si>
  <si>
    <t>1</t>
  </si>
  <si>
    <t>Messing matt vernickelt (Standard)</t>
  </si>
  <si>
    <t>Messing poliert</t>
  </si>
  <si>
    <t>Messing matt gebürstet</t>
  </si>
  <si>
    <t>Messing brüniert</t>
  </si>
  <si>
    <t>Messing matt verchromt</t>
  </si>
  <si>
    <t>Messing poliert verchromt</t>
  </si>
  <si>
    <t>Schlüsselanhänger-Transponder Komfort-Ausführung</t>
  </si>
  <si>
    <t>E241</t>
  </si>
  <si>
    <t>SE24</t>
  </si>
  <si>
    <t>SE65</t>
  </si>
  <si>
    <t>SE35</t>
  </si>
  <si>
    <t>E950</t>
  </si>
  <si>
    <t>elink-Software, inkl. Programmiergerät</t>
  </si>
  <si>
    <t>Programmierkarte</t>
  </si>
  <si>
    <t>Elektronikleser, schmale Abdeckkappe System "elink"</t>
  </si>
  <si>
    <t>Elektronikleser, breite Abdeckkappe System "elink"</t>
  </si>
  <si>
    <t>E935</t>
  </si>
  <si>
    <t>E936</t>
  </si>
  <si>
    <t>Zusatzleser, schmale Abdeckkappe System "elink"</t>
  </si>
  <si>
    <t>Zusatzleser, breite Abdeckkappe System "elink"</t>
  </si>
  <si>
    <t>Profilknaufzylinder, mit Anti-Amok-Funktion, Grundlänge 30/30, Messing matt vernickelt, 3 Neusilberschlüssel</t>
  </si>
  <si>
    <t>PRO für Doppelzylinder</t>
  </si>
  <si>
    <t>CARAT</t>
  </si>
  <si>
    <t>Profildoppelzylinder, Grundlänge 30/30, Messing matt vernickelt, 3 Neusilberschlüssel, Ausführung VdS BZ</t>
  </si>
  <si>
    <t>Profilknaufzylinder, Grundlänge 30/30, Messing matt vernickelt, 3 Neusilberschlüssel, Ausführung VdS BZ</t>
  </si>
  <si>
    <t>Profildoppelzylinder, mit Not- und Gefahrenfunktion, Grundlänge 30/30, Messing matt vernickelt, 3 Neusilberschlüssel, Ausführung VdS BZ</t>
  </si>
  <si>
    <t>B400</t>
  </si>
  <si>
    <t>B405</t>
  </si>
  <si>
    <t>B410</t>
  </si>
  <si>
    <t>B463</t>
  </si>
  <si>
    <t>B300</t>
  </si>
  <si>
    <t>B310</t>
  </si>
  <si>
    <t>K400</t>
  </si>
  <si>
    <t>K405</t>
  </si>
  <si>
    <t>K410</t>
  </si>
  <si>
    <t>K463</t>
  </si>
  <si>
    <t>Zylinder gemäß den Richtlinien des                          (nur STR, HSR nicht möglich)</t>
  </si>
  <si>
    <t>K360</t>
  </si>
  <si>
    <t>K365</t>
  </si>
  <si>
    <t>K361</t>
  </si>
  <si>
    <t>K363</t>
  </si>
  <si>
    <t>Profildoppelzylinder, Grundlänge 30/30, Messing matt vernickelt, 3 Neusilberschlüssel, ABH SKG einseitig</t>
  </si>
  <si>
    <t>Profilknaufzylinder, Grundlänge 30/30, Messing matt vernickelt, 3 Neusilberschlüssel,  ABH SKG einseitig</t>
  </si>
  <si>
    <t>Profilhalbzylinder, Grundlänge 00/26, Messing matt vernickelt, 3 Neusilberschlüssel,  ABH SKG einseitig</t>
  </si>
  <si>
    <t>Profildoppelzylinder, mit Not- und Gefahrenfunktion, Grundlänge 30/30, Messing matt vernickelt, 3 Neusilberschlüssel,  ABH SKG einseitig</t>
  </si>
  <si>
    <t>Profilhalbzylinder, Grundlänge 00/30, Messing matt vernickelt, 3 Neusilberschlüssel, Ausführung VdS BZ</t>
  </si>
  <si>
    <t>Profilknaufzylinder, mit Freilauffunktion für Getriebeschlösser (FZG), Grundlänge 30/30, Messing matt vernickelt, 3 Neusilberschlüssel</t>
  </si>
  <si>
    <t>Profildoppelzylinder, mit Freilauffunktion für Getriebeschlösser (FZG), Grundlänge 30/30, Messing matt vernickelt, 3 Neusilberschlüssel</t>
  </si>
  <si>
    <t>Anti-Panik-Profilknaufzylinder, Grundlänge 30/40, für den Einsatz in Anti-Panik-Schlössern, Messing matt vernickelt, 3 Neusilberschlüssel</t>
  </si>
  <si>
    <t>Der WILKA-Excel-Schließplan dient zur Erfassung Ihres Schließplanes mit allen in Excel vorhandenen</t>
  </si>
  <si>
    <t>Funktionen. Sie haben hier die Möglichkeit fünf Tabellen mit besonderen Features auszuwählen.</t>
  </si>
  <si>
    <t>Die einzelnen Tabellen erreichen Sie durch Auswahl eines Karteireiters im unteren Teil des Bildschirmes.</t>
  </si>
  <si>
    <t>1. Musterschließanlagen</t>
  </si>
  <si>
    <t>Für jede gängige Schließanlagenart haben wir eine Musterschließanlage hinterlegt. Durch Klick des Dropdown-Pfeiles</t>
  </si>
  <si>
    <t>öffnet sich eine Auswahl aller vorhandenen Schließanlagenarten.</t>
  </si>
  <si>
    <t>Nach Auswahl einer Schließanlagenart wird Ihnen eine entsprechende Musterschließanlage angezeigt.</t>
  </si>
  <si>
    <t>Hier können Sie die Schreibweise von übergeordneten Schlüsseln und Zentral- bzw. Mitschließungsfunktionen</t>
  </si>
  <si>
    <t>entnehmen.</t>
  </si>
  <si>
    <t>2. Schließplan</t>
  </si>
  <si>
    <t xml:space="preserve">Ihre Schließanlage mit Schließungsnummern, Türnummern, Raumbezeichnungen, Stückzahlen Zylinder und </t>
  </si>
  <si>
    <t>Schlüssel, Artikel, Längen und Ausführungen. Geben Sie den einzelnen Zylindern die gewünschten Funktionen.</t>
  </si>
  <si>
    <t>2.1 Systemauswahl</t>
  </si>
  <si>
    <t>Entscheiden Sie vor der Eingabe in welchem Schließanlagensystem die Anlage bestellt werden soll. Durch</t>
  </si>
  <si>
    <t>Klick auf den Pfeil erscheinen in einem Dropdown-Menü alle verfügbaren Systeme.</t>
  </si>
  <si>
    <t>2.2 Anlagenart</t>
  </si>
  <si>
    <t>Wie bei der Systemauswahl können Sie auch hier über ein Dropdown-Menü Ihre Wunschanlagenart auswählen.</t>
  </si>
  <si>
    <t>Der WILKA-Excel-Schließplan ist wie der ausgedruckte WILKA-Werksplan aufgebaut. Erfassen Sie hier</t>
  </si>
  <si>
    <t>2.3 Artikelauswahl</t>
  </si>
  <si>
    <t>In jeder Zelle unter Artikel haben Sie ein Dropdown-Menü in dem Sie den entsprechenen Artikel auswählen können.</t>
  </si>
  <si>
    <t>Wenn Ihnen die WILKA-Artikel geläufig sind können Sie diese natürlich auch händisch einpflegen.</t>
  </si>
  <si>
    <t>WICHTIG !!! Bevor Sie mit der Artikeleinpflege starten, wählen Sie Ihr gewünschtes Anlagensystem aus.</t>
  </si>
  <si>
    <t>eine Fehlermeldung.</t>
  </si>
  <si>
    <t>2.4 Färbungen und Zusatzausstattungen</t>
  </si>
  <si>
    <t xml:space="preserve">In der Artikelliste sind neben den WILKA-Artikeln auch die möglichen Färbungen und ein Auszug aus den </t>
  </si>
  <si>
    <t>gängigen Zusatzausstattungen aufgeführt. Entnehmen Sie hier die entsprechenden Kurzbezeichnungen und</t>
  </si>
  <si>
    <t>tragen Sie diese in der Position bei der Spalte Färbung bzw. ZAS (Zusatzausstattung) ein.</t>
  </si>
  <si>
    <t>3. Artikelliste</t>
  </si>
  <si>
    <t>Einleitung</t>
  </si>
  <si>
    <t xml:space="preserve">Die Artikelliste bezieht sich immer auf das gewählte System. Bei falscher Artikeleingabe erscheint </t>
  </si>
  <si>
    <t>Anleitung</t>
  </si>
  <si>
    <t>Neben den aufgeführten Artikeltypen finden Sie hier auch die gängigen Zylinderfärbungen und -zusatzausstattungen.</t>
  </si>
  <si>
    <t>Auch diese sind Systemabhängig aufgelistet und die Machbarkeit wird durch ein "X" gekennzeichnet.</t>
  </si>
  <si>
    <t>In der Artikelliste sind alle Schließanlagensysteme hinterlegt. Die Artikel sind nach Zylinderart (wie z.B. Doppel-,</t>
  </si>
  <si>
    <t xml:space="preserve">Halb-, Knaufzylinder usw.) aufgeführt. Wählen Sie den gewünschten Zylindertyp aus der nebenstehenden </t>
  </si>
  <si>
    <t xml:space="preserve">In unserem nachstehenden Beispiel suchen wir einen Profildoppelzylinder mit Not- und Gefahrenfunktion im </t>
  </si>
  <si>
    <t>Wendeschlüssel-System 3VE.</t>
  </si>
  <si>
    <t>Beschreibung und suchen in der Spalte System die Artikelbezeichnung.</t>
  </si>
  <si>
    <t>Der WILKA-Excel-Schließplan enthält Sonderfunktionen die über ein Makro aktiviert werden. Um diese Funktionen</t>
  </si>
  <si>
    <t xml:space="preserve">nutzen zu können, müssen Sie in Ihrer Excelversion die Sicherheitsfunktion von Makros anpassen. </t>
  </si>
  <si>
    <t>Markieren Sie in Ihrem Schließplan den zu druckenden Bereich.</t>
  </si>
  <si>
    <t>Klicken Sie dann mit der Maus auf den Button "Markierten Bereich drucken" und der ausgewählte Schließplan-</t>
  </si>
  <si>
    <t>bereich wird auf Ihrem ausgewählten Standarddrucker ausgedruckt.</t>
  </si>
  <si>
    <t>vereinfachern sollen.</t>
  </si>
  <si>
    <t>Der WILKA-Excel-Schließplan ist mit vielen Funktionen ausgestattet, die Ihnen das Erstellen eines Schließplanes</t>
  </si>
  <si>
    <t>Auf den nachstehenden Seiten erhalten Sie eine Übersicht über die Funktionen des WILKA-Excel-Schließplanes.</t>
  </si>
  <si>
    <t xml:space="preserve">    2.1 Systemauswahl</t>
  </si>
  <si>
    <t xml:space="preserve">    2.2 Anlagenart</t>
  </si>
  <si>
    <t xml:space="preserve">    2.3 Artikelauswahl</t>
  </si>
  <si>
    <t xml:space="preserve">    2.4 Färbungen und Sonderausstattungen</t>
  </si>
  <si>
    <t>Seite   7</t>
  </si>
  <si>
    <t>Seite   6</t>
  </si>
  <si>
    <t>Seite   5</t>
  </si>
  <si>
    <t>Seite   4</t>
  </si>
  <si>
    <t>Seite   3</t>
  </si>
  <si>
    <t>Seite   2</t>
  </si>
  <si>
    <t>Seite   1</t>
  </si>
  <si>
    <t>Inhaltsverzeichnis</t>
  </si>
  <si>
    <t>E820</t>
  </si>
  <si>
    <t>E898</t>
  </si>
  <si>
    <t>E920</t>
  </si>
  <si>
    <t>Zubehör elektronische Zylinder, Leser und Beschläge "Serie easy"</t>
  </si>
  <si>
    <t>elektronische Zylinder, Leser und Beschläge "Serie easy"</t>
  </si>
  <si>
    <t>Elektronischer Beschlag</t>
  </si>
  <si>
    <t>Knaufzylinder, einseitig Knauf, andere Seite blind, Messing matt vernickelt</t>
  </si>
  <si>
    <t>Dornmaß</t>
  </si>
  <si>
    <t>M550</t>
  </si>
  <si>
    <t>M551</t>
  </si>
  <si>
    <t>M552</t>
  </si>
  <si>
    <t>M553</t>
  </si>
  <si>
    <t>M554</t>
  </si>
  <si>
    <t>M555</t>
  </si>
  <si>
    <t>M556</t>
  </si>
  <si>
    <t>M557</t>
  </si>
  <si>
    <t>M558</t>
  </si>
  <si>
    <t>Motorzylinder MZ02</t>
  </si>
  <si>
    <t>Motorzylinder MZ02, Grundlänge 30/30, inkl. Steuerung, Netzteil, Kabel und Türkontakt, matt vernickelt</t>
  </si>
  <si>
    <t>Motorzylinder MZ02, Grundlänge 30/30, inkl. Steuerung, Netzteil, Kabel und Türkontakt, F1 ähnlich</t>
  </si>
  <si>
    <t>Motorzylinder MZ02, Grundlänge 30/30, inkl. Steuerung, Netzteil, Kabel und Türkontakt, Edelstahl ähnlich</t>
  </si>
  <si>
    <t>Motorzylinder MZ02, Grundlänge 30/30, inkl. Steuerung, Netzteil, Kabel und Türkontakt, Messing poliert</t>
  </si>
  <si>
    <t>Motorzylinder MZ02, Grundlänge 30/30, inkl. Steuerung, Netzteil, Kabel und Türkontakt, matt vernickelt, mit Blindzylinder</t>
  </si>
  <si>
    <t>Motorzylinder MZ02, Grundlänge 30/30, inkl. Steuerung, Netzteil, Kabel und Türkontakt, F1 ähnlich, mit Blindzylinder</t>
  </si>
  <si>
    <t>Motorzylinder MZ02, Grundlänge 30/30, inkl. Steuerung, Netzteil, Kabel und Türkontakt, Edelstahl ähnlich, mit Blindzylinder</t>
  </si>
  <si>
    <t>Motorzylinder MZ02, Grundlänge 30/30, inkl. Steuerung, Netzteil, Kabel und Türkontakt, Messing poliert, mit Blindzylinder</t>
  </si>
  <si>
    <t>Motorzylinder MZ02, Grundlänge 30/30, inkl. Steuerung, Netzteil, Kabel und Türkontakt, matt vernickelt, ohne Innenknauf</t>
  </si>
  <si>
    <t>Zubehör Motorzylinder MZ02</t>
  </si>
  <si>
    <t>M540</t>
  </si>
  <si>
    <t>M541</t>
  </si>
  <si>
    <t>Wochenzeitschaltuhr für MZ02</t>
  </si>
  <si>
    <t>Warntonsirene</t>
  </si>
  <si>
    <t>Raumbezeichnung</t>
  </si>
  <si>
    <t>E204</t>
  </si>
  <si>
    <t>E203</t>
  </si>
  <si>
    <t>E207</t>
  </si>
  <si>
    <t>E213</t>
  </si>
  <si>
    <t>E214</t>
  </si>
  <si>
    <t>E215</t>
  </si>
  <si>
    <t>E821</t>
  </si>
  <si>
    <t>E921</t>
  </si>
  <si>
    <t>Elektronischer Beschlag, für den Einsatz in Brand- und Rauchschutztüren.</t>
  </si>
  <si>
    <t>Elektronischer Doppelknaufzylinder, Serie easy2.0, Grundlänge 30/30, Messing matt vernickelt, aussen Elektronik, innen mechanischer Knauf, IP67</t>
  </si>
  <si>
    <t>Elektronischer Doppelknaufzylinder, Serie easy2.0, Grundlänge 30/30, Messing matt vernickelt, aussen Elektronik, innen Blindkern, IP67</t>
  </si>
  <si>
    <t>Elektronischer Doppelknaufzylinder, Serie easy2.0, Grundlänge 30/30, Messing matt vernickelt, beidseitig Elektronik, IP67</t>
  </si>
  <si>
    <t>Elektronischer Halbzylinder, Serie easy2.0, Grundlänge 00/30, Messing matt vernickelt, aussen Elektronik, IP67</t>
  </si>
  <si>
    <t>Elektronischer Doppelknaufzylinder, für Anti-Panik-Türen, Serie easy2.0, Grundlänge 30/35, Messing matt vernickelt, aussen Elektronik, innen mechanischer Knauf, IP67</t>
  </si>
  <si>
    <t>Elektronischer Doppelknaufzylinder, für Anti-Panik-Türen, Serie easy2.0, Grundlänge 30/35, Messing matt vernickelt, aussen Elektronik, innen Blindkern, IP67</t>
  </si>
  <si>
    <t>4. Sonderfunktionen mit Makro</t>
  </si>
  <si>
    <t>4.1 Markierten Bereich drucken</t>
  </si>
  <si>
    <t>2VE</t>
  </si>
  <si>
    <t>SE66</t>
  </si>
  <si>
    <t>E681</t>
  </si>
  <si>
    <t>E682</t>
  </si>
  <si>
    <t>SE37</t>
  </si>
  <si>
    <t xml:space="preserve">Zylinder gemäß den Richtlinien des                         </t>
  </si>
  <si>
    <t>G400</t>
  </si>
  <si>
    <t>G405</t>
  </si>
  <si>
    <t>G410</t>
  </si>
  <si>
    <t>G463</t>
  </si>
  <si>
    <t>G360</t>
  </si>
  <si>
    <t>G365</t>
  </si>
  <si>
    <t>G361</t>
  </si>
  <si>
    <t>G363</t>
  </si>
  <si>
    <t>Profilhalbzylinder, mit Freilauffunktion für Getriebeschlösser (FZG), Grundlänge 00/30, Messing matt vernickel, 3 Neusilberschlüssel</t>
  </si>
  <si>
    <t>Profilknaufzylinder, Grundlänge 30/30, Messing matt vernickelt, 3 Neusilberschlüssel,  ABH SKG beidseitig</t>
  </si>
  <si>
    <t>Profildoppelzylinder, Grundlänge 30/30, Messing matt vernickelt, 3 Neusilberschlüssel, ABH SKG beidseitig</t>
  </si>
  <si>
    <t>K406</t>
  </si>
  <si>
    <t>K366</t>
  </si>
  <si>
    <t>K408</t>
  </si>
  <si>
    <t>K368</t>
  </si>
  <si>
    <t>Profilhalbzylinder, Grundlänge 00/26, Messing matt vernickelt, 3 Neusilberschlüssel,  ABH SKG beidseitig</t>
  </si>
  <si>
    <t>Profildoppelzylinder, mit Not- und Gefahrenfunktion, Grundlänge 30/30, Messing matt vernickelt, 3 Neusilberschlüssel,  ABH SKG beidseitig</t>
  </si>
  <si>
    <t>G406</t>
  </si>
  <si>
    <t>G366</t>
  </si>
  <si>
    <t>G408</t>
  </si>
  <si>
    <t>G368</t>
  </si>
  <si>
    <t>Profilknaufzylinder, mit Freilauffunktion für Getriebeschlösser (FZG), Grundlänge 30/30, Messing matt vernickelt, 3 Neusilberschlüssel, ABH SKG beidseitig</t>
  </si>
  <si>
    <t>Profildoppelzylinder, mit Freilauffunktion für Getriebeschlösser (FZG), Grundlänge 30/30, Messing matt vernickelt, 3 Neusilberschlüssel, ABH SKG beidseitig</t>
  </si>
  <si>
    <t>E206</t>
  </si>
  <si>
    <t>Elektronischer Doppelknaufzylinder, Serie easy2.0, Grundlänge 30/30, Messing matt vernickelt, aussen Elektronik, innen mechanische Schließung, IP67</t>
  </si>
  <si>
    <t>Schlüsselanhänger in verschiedenen Ausführungen, Standard+, Premium (mind. Bestellmenge 5 Stück)</t>
  </si>
  <si>
    <t>B406</t>
  </si>
  <si>
    <t>B408</t>
  </si>
  <si>
    <t xml:space="preserve">Zylinder gemäß den Richtlinien des                          </t>
  </si>
  <si>
    <t xml:space="preserve">Zylinder zertifiziert nach DIN 18252 / DIN EN 1303                         </t>
  </si>
  <si>
    <t>D400</t>
  </si>
  <si>
    <t>D405</t>
  </si>
  <si>
    <t>D406</t>
  </si>
  <si>
    <t>D408</t>
  </si>
  <si>
    <t>D410</t>
  </si>
  <si>
    <t>D463</t>
  </si>
  <si>
    <t>Profildoppelzylinder, Grundlänge 30/30, Messing matt vernickelt, 3 Neusilberschlüssel, Ausführung DIN</t>
  </si>
  <si>
    <t>Profilknaufzylinder, Grundlänge 30/30, Messing matt vernickelt, 3 Neusilberschlüssel, Ausführung DIN</t>
  </si>
  <si>
    <t>Profilhalbzylinder, Grundlänge 00/30, Messing matt vernickelt, 3 Neusilberschlüssel, Ausführung DIN</t>
  </si>
  <si>
    <t>Profildoppelzylinder, mit Not- und Gefahrenfunktion, Grundlänge 30/30, Messing matt vernickelt, 3 Neusilberschlüssel, Ausführung DIN</t>
  </si>
  <si>
    <t>Profilknaufzylinder, mit Freilauffunktion für Getriebeschlösser (FZG), Grundlänge 30/30, Messing matt vernickelt, 3 Neusilberschlüssel, Ausführung DIN</t>
  </si>
  <si>
    <t>Profildoppelzylinder, mit Freilauffunktion für Getriebeschlösser (FZG), Grundlänge 30/30, Messing matt vernickelt, 3 Neusilberschlüssel, Ausführung DIN</t>
  </si>
  <si>
    <t>Olive abschließbar für Halbzylinder</t>
  </si>
  <si>
    <t>Hebelschloß für Halbzylinder, ohne Schließzwang</t>
  </si>
  <si>
    <t>Hebelschloß für Halbzylinder, mit Schließzwang</t>
  </si>
  <si>
    <t>Hebelschloß (Schließweg 180°)</t>
  </si>
  <si>
    <t>Zubehörset für Art. 541 - 543 (Glastürverschluss)</t>
  </si>
  <si>
    <t>Rundzylinder für Kastenschlösser</t>
  </si>
  <si>
    <t>E219</t>
  </si>
  <si>
    <t>Elektronischer Halbzylinder, Serie easy2.0, Grundlänge 00/30, Messing matt vernickelt, aussen Elektronik, IP67, mit zwei Gewindebohrungen M4 auf der Rückseite</t>
  </si>
  <si>
    <t>E826</t>
  </si>
  <si>
    <t>Elektronischer Beschlag, mit beidseitiger elektronischer Abfrage</t>
  </si>
  <si>
    <t>E926</t>
  </si>
  <si>
    <t>E822</t>
  </si>
  <si>
    <t>Mechanische Innen-Rosettengarnitur für E821/E921</t>
  </si>
  <si>
    <t>E852</t>
  </si>
  <si>
    <t>Basic-Software mit tragbarem Programmiergerät, inkl. USB-Anschlusskabel</t>
  </si>
  <si>
    <t>Basic lite-Software mit tragbarem Programmiergerät, inkl. USB-Anschlusskabel</t>
  </si>
  <si>
    <t>E295</t>
  </si>
  <si>
    <t>E296</t>
  </si>
  <si>
    <t>Löschkarte für Transpondermedium</t>
  </si>
  <si>
    <t>E297</t>
  </si>
  <si>
    <t>Daueraufkarte</t>
  </si>
  <si>
    <t>E234</t>
  </si>
  <si>
    <t>Montagewerkzeug für easy2.0</t>
  </si>
  <si>
    <t>E823</t>
  </si>
  <si>
    <t>Notstrombox für Beschlag</t>
  </si>
  <si>
    <t>E825</t>
  </si>
  <si>
    <t>Unterlegblech Edelstahl gebürstet für Beschlag</t>
  </si>
  <si>
    <r>
      <t xml:space="preserve">Beschreibung </t>
    </r>
    <r>
      <rPr>
        <b/>
        <sz val="10"/>
        <color rgb="FFFF0000"/>
        <rFont val="Arial"/>
        <family val="2"/>
      </rPr>
      <t>(mit * gekennzeichnete Artikel sind in Vorbereitung)</t>
    </r>
  </si>
  <si>
    <t>E206*</t>
  </si>
  <si>
    <t>*</t>
  </si>
  <si>
    <t>M550*</t>
  </si>
  <si>
    <t>M551*</t>
  </si>
  <si>
    <t>M552*</t>
  </si>
  <si>
    <t>M553*</t>
  </si>
  <si>
    <t>M554*</t>
  </si>
  <si>
    <t>M555*</t>
  </si>
  <si>
    <t>M556*</t>
  </si>
  <si>
    <t>M557*</t>
  </si>
  <si>
    <t>M558*</t>
  </si>
  <si>
    <t>SI6</t>
  </si>
  <si>
    <t>2VS</t>
  </si>
  <si>
    <t>3VS</t>
  </si>
  <si>
    <t>CARAT S1</t>
  </si>
  <si>
    <t>CARAT S3</t>
  </si>
  <si>
    <t>CARAT S4</t>
  </si>
  <si>
    <t>CARAT S5</t>
  </si>
  <si>
    <t>D300</t>
  </si>
  <si>
    <t>D305</t>
  </si>
  <si>
    <t>D306</t>
  </si>
  <si>
    <t>D308</t>
  </si>
  <si>
    <t>D310</t>
  </si>
  <si>
    <t>D363</t>
  </si>
  <si>
    <t>E201</t>
  </si>
  <si>
    <t>Elektronischer Doppelknaufzylinder Classic, Serie easy2.0, Grundlänge 30/30, Messing matt vernickelt, aussen Elektronik, innen mechanischer Knauf, IP44</t>
  </si>
  <si>
    <t>E218</t>
  </si>
  <si>
    <t>Elektronisches Vorhangschloß, Serie easy2.0, 30er Bügel, IP67</t>
  </si>
  <si>
    <t>M570</t>
  </si>
  <si>
    <t>Profildoppelzylinder, Grundlänge 30/30, Messing matt vernickelt, 3 Neusilberschlüssel, modulare Ausführung</t>
  </si>
  <si>
    <t>Profildoppelzylinder, mit Freilauffunktion für Getriebeschlösser (FZG), Grundlänge 30/30, Messing matt vernickelt, 3 Neusilberschlüssel, modulare Ausführung</t>
  </si>
  <si>
    <t>Profildoppelzylinder, mit Not- und Gefahrenfunktion, Grundlänge 30/30, Messing matt vernickelt, 3 Neusilberschlüssel, modulare Ausführung</t>
  </si>
  <si>
    <t>Profilknaufzylinder, Grundlänge 30/30, Messing matt vernickelt, 3 Neusilberschlüssel, modulare Ausführung</t>
  </si>
  <si>
    <t>Profilknaufzylinder, mit Freilauffunktion für Getriebeschlösser (FZG), Grundlänge 30/30, Messing matt vernickelt, 3 Neusilberschlüssel, modulare Ausführung</t>
  </si>
  <si>
    <t>Profilhalbzylinder, Grundlänge 00/30, Messing matt vernickelt, 3 Neusilberschlüssel, modulare Ausführung</t>
  </si>
  <si>
    <r>
      <t xml:space="preserve">Ritzel 18 Zähne </t>
    </r>
    <r>
      <rPr>
        <sz val="10"/>
        <color rgb="FFFF0000"/>
        <rFont val="Arial"/>
        <family val="2"/>
      </rPr>
      <t>(Zylindertyp muss angefragt werden)</t>
    </r>
  </si>
  <si>
    <r>
      <t xml:space="preserve">Ritzel 10 Zähne (Multilock) </t>
    </r>
    <r>
      <rPr>
        <sz val="10"/>
        <color rgb="FFFF0000"/>
        <rFont val="Arial"/>
        <family val="2"/>
      </rPr>
      <t>(Zylindertyp muss angefragt werden)</t>
    </r>
  </si>
  <si>
    <t xml:space="preserve">    4.1 Markierten Bereich drucken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</si>
</sst>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#"/>
  </numFmts>
  <fonts count="19" x14ac:knownFonts="1"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indexed="44"/>
      <name val="Arial"/>
      <family val="2"/>
    </font>
    <font>
      <b/>
      <sz val="8"/>
      <color indexed="8"/>
      <name val="Times New Roman"/>
      <family val="1"/>
    </font>
    <font>
      <b/>
      <sz val="14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sz val="6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2">
    <xf numFmtId="0" fontId="0" fillId="0" borderId="0" xfId="0"/>
    <xf numFmtId="0" fontId="3" fillId="0" borderId="0" xfId="0" applyFont="1"/>
    <xf numFmtId="0" fontId="4" fillId="0" borderId="1" xfId="0" applyFont="1" applyBorder="1" applyProtection="1">
      <protection hidden="1"/>
    </xf>
    <xf numFmtId="0" fontId="0" fillId="0" borderId="2" xfId="0" applyBorder="1" applyProtection="1"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0" fillId="0" borderId="0" xfId="0" applyAlignment="1">
      <alignment textRotation="90"/>
    </xf>
    <xf numFmtId="0" fontId="4" fillId="0" borderId="4" xfId="0" applyFont="1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5" fillId="0" borderId="0" xfId="0" applyFont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5" fillId="0" borderId="5" xfId="0" applyFont="1" applyBorder="1" applyProtection="1">
      <protection hidden="1"/>
    </xf>
    <xf numFmtId="0" fontId="0" fillId="0" borderId="8" xfId="0" applyBorder="1" applyAlignment="1">
      <alignment textRotation="90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Alignment="1">
      <alignment horizontal="center"/>
    </xf>
    <xf numFmtId="165" fontId="0" fillId="0" borderId="13" xfId="0" applyNumberForma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/>
    <xf numFmtId="0" fontId="5" fillId="0" borderId="3" xfId="0" applyFont="1" applyBorder="1" applyAlignment="1">
      <alignment vertical="top"/>
    </xf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1" fontId="0" fillId="0" borderId="13" xfId="0" applyNumberFormat="1" applyBorder="1" applyAlignment="1" applyProtection="1">
      <alignment horizontal="center"/>
      <protection locked="0"/>
    </xf>
    <xf numFmtId="165" fontId="0" fillId="0" borderId="13" xfId="0" applyNumberForma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164" fontId="3" fillId="0" borderId="8" xfId="0" applyNumberFormat="1" applyFont="1" applyBorder="1" applyProtection="1"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0" fillId="0" borderId="0" xfId="0" applyNumberFormat="1"/>
    <xf numFmtId="0" fontId="8" fillId="2" borderId="14" xfId="0" applyFont="1" applyFill="1" applyBorder="1" applyAlignment="1">
      <alignment horizontal="left"/>
    </xf>
    <xf numFmtId="49" fontId="0" fillId="0" borderId="17" xfId="0" applyNumberFormat="1" applyBorder="1" applyAlignment="1">
      <alignment textRotation="90"/>
    </xf>
    <xf numFmtId="49" fontId="0" fillId="0" borderId="17" xfId="0" applyNumberFormat="1" applyBorder="1" applyAlignment="1">
      <alignment horizontal="center" textRotation="90"/>
    </xf>
    <xf numFmtId="0" fontId="0" fillId="0" borderId="17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 textRotation="90"/>
    </xf>
    <xf numFmtId="0" fontId="0" fillId="0" borderId="13" xfId="0" applyBorder="1" applyAlignment="1">
      <alignment horizontal="center" wrapText="1"/>
    </xf>
    <xf numFmtId="49" fontId="0" fillId="0" borderId="16" xfId="0" applyNumberFormat="1" applyBorder="1" applyAlignment="1">
      <alignment horizontal="center" textRotation="90"/>
    </xf>
    <xf numFmtId="0" fontId="0" fillId="0" borderId="10" xfId="0" applyBorder="1"/>
    <xf numFmtId="0" fontId="0" fillId="0" borderId="22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3" xfId="0" applyBorder="1" applyProtection="1">
      <protection locked="0"/>
    </xf>
    <xf numFmtId="0" fontId="0" fillId="3" borderId="13" xfId="0" applyFill="1" applyBorder="1"/>
    <xf numFmtId="0" fontId="3" fillId="0" borderId="26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49" fontId="0" fillId="0" borderId="13" xfId="0" applyNumberForma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24" xfId="0" applyFont="1" applyBorder="1" applyAlignment="1" applyProtection="1">
      <alignment horizontal="center"/>
      <protection locked="0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3" fillId="4" borderId="28" xfId="0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0" fontId="0" fillId="0" borderId="28" xfId="0" applyBorder="1"/>
    <xf numFmtId="0" fontId="0" fillId="0" borderId="28" xfId="0" applyBorder="1" applyAlignment="1">
      <alignment horizontal="center" vertical="center"/>
    </xf>
    <xf numFmtId="0" fontId="0" fillId="0" borderId="32" xfId="0" applyBorder="1" applyProtection="1">
      <protection locked="0"/>
    </xf>
    <xf numFmtId="49" fontId="0" fillId="0" borderId="44" xfId="0" applyNumberFormat="1" applyBorder="1" applyAlignment="1" applyProtection="1">
      <alignment horizontal="center"/>
      <protection locked="0"/>
    </xf>
    <xf numFmtId="1" fontId="0" fillId="0" borderId="27" xfId="0" applyNumberFormat="1" applyBorder="1" applyAlignment="1" applyProtection="1">
      <alignment horizontal="center"/>
      <protection locked="0"/>
    </xf>
    <xf numFmtId="165" fontId="0" fillId="0" borderId="27" xfId="0" applyNumberFormat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13" fillId="5" borderId="0" xfId="0" applyFont="1" applyFill="1" applyAlignment="1">
      <alignment horizontal="center"/>
    </xf>
    <xf numFmtId="0" fontId="0" fillId="0" borderId="28" xfId="0" applyBorder="1" applyProtection="1">
      <protection locked="0"/>
    </xf>
    <xf numFmtId="49" fontId="0" fillId="0" borderId="28" xfId="0" applyNumberFormat="1" applyBorder="1" applyProtection="1"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0" fillId="0" borderId="14" xfId="0" applyBorder="1" applyProtection="1">
      <protection hidden="1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0" fillId="0" borderId="17" xfId="0" applyNumberFormat="1" applyBorder="1" applyAlignment="1">
      <alignment horizontal="center" vertical="center" textRotation="90"/>
    </xf>
    <xf numFmtId="0" fontId="0" fillId="0" borderId="13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textRotation="90"/>
      <protection hidden="1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16" fontId="3" fillId="0" borderId="0" xfId="0" applyNumberFormat="1" applyFont="1"/>
    <xf numFmtId="0" fontId="14" fillId="0" borderId="0" xfId="0" applyFont="1"/>
    <xf numFmtId="0" fontId="12" fillId="0" borderId="0" xfId="1" applyFont="1"/>
    <xf numFmtId="0" fontId="3" fillId="0" borderId="0" xfId="1" applyFont="1"/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/>
    </xf>
    <xf numFmtId="0" fontId="3" fillId="0" borderId="5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/>
    <xf numFmtId="0" fontId="17" fillId="3" borderId="25" xfId="0" applyFont="1" applyFill="1" applyBorder="1"/>
    <xf numFmtId="0" fontId="17" fillId="3" borderId="24" xfId="0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49" fontId="13" fillId="0" borderId="0" xfId="0" applyNumberFormat="1" applyFont="1" applyAlignment="1" applyProtection="1">
      <alignment horizontal="center"/>
      <protection hidden="1"/>
    </xf>
    <xf numFmtId="0" fontId="3" fillId="0" borderId="13" xfId="0" applyFont="1" applyBorder="1" applyAlignment="1">
      <alignment horizontal="center" vertical="center" wrapText="1"/>
    </xf>
    <xf numFmtId="49" fontId="17" fillId="0" borderId="18" xfId="0" applyNumberFormat="1" applyFont="1" applyBorder="1"/>
    <xf numFmtId="1" fontId="13" fillId="0" borderId="0" xfId="0" applyNumberFormat="1" applyFont="1" applyAlignment="1" applyProtection="1">
      <alignment horizontal="center"/>
      <protection hidden="1"/>
    </xf>
    <xf numFmtId="0" fontId="18" fillId="0" borderId="24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/>
      <protection hidden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 applyProtection="1">
      <alignment horizontal="center" vertical="center"/>
      <protection hidden="1"/>
    </xf>
    <xf numFmtId="1" fontId="18" fillId="0" borderId="0" xfId="0" applyNumberFormat="1" applyFont="1" applyAlignment="1" applyProtection="1">
      <alignment horizontal="center"/>
      <protection hidden="1"/>
    </xf>
    <xf numFmtId="49" fontId="18" fillId="0" borderId="0" xfId="0" applyNumberFormat="1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49" fontId="16" fillId="0" borderId="0" xfId="0" applyNumberFormat="1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textRotation="90"/>
    </xf>
    <xf numFmtId="0" fontId="3" fillId="2" borderId="9" xfId="0" applyFont="1" applyFill="1" applyBorder="1" applyAlignment="1" applyProtection="1">
      <alignment horizontal="center"/>
      <protection hidden="1"/>
    </xf>
    <xf numFmtId="0" fontId="8" fillId="2" borderId="11" xfId="0" applyFont="1" applyFill="1" applyBorder="1" applyAlignment="1" applyProtection="1">
      <alignment horizontal="left"/>
      <protection hidden="1"/>
    </xf>
    <xf numFmtId="0" fontId="8" fillId="2" borderId="10" xfId="0" applyFont="1" applyFill="1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center" textRotation="90"/>
      <protection hidden="1"/>
    </xf>
    <xf numFmtId="0" fontId="0" fillId="0" borderId="13" xfId="0" applyBorder="1" applyAlignment="1" applyProtection="1">
      <alignment horizontal="center" textRotation="90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textRotation="90"/>
      <protection hidden="1"/>
    </xf>
    <xf numFmtId="0" fontId="0" fillId="0" borderId="33" xfId="0" applyBorder="1" applyAlignment="1" applyProtection="1">
      <alignment textRotation="90"/>
      <protection hidden="1"/>
    </xf>
    <xf numFmtId="0" fontId="0" fillId="0" borderId="15" xfId="0" applyBorder="1" applyAlignment="1" applyProtection="1">
      <alignment textRotation="90"/>
      <protection hidden="1"/>
    </xf>
    <xf numFmtId="0" fontId="0" fillId="0" borderId="8" xfId="0" applyBorder="1" applyAlignment="1" applyProtection="1">
      <alignment textRotation="90"/>
      <protection hidden="1"/>
    </xf>
    <xf numFmtId="0" fontId="7" fillId="0" borderId="27" xfId="0" applyFont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textRotation="90"/>
      <protection hidden="1"/>
    </xf>
    <xf numFmtId="164" fontId="0" fillId="0" borderId="27" xfId="0" applyNumberFormat="1" applyBorder="1" applyProtection="1">
      <protection hidden="1"/>
    </xf>
    <xf numFmtId="0" fontId="0" fillId="0" borderId="15" xfId="0" applyBorder="1" applyAlignment="1" applyProtection="1">
      <alignment horizontal="center" textRotation="90"/>
      <protection hidden="1"/>
    </xf>
    <xf numFmtId="0" fontId="0" fillId="0" borderId="35" xfId="0" applyBorder="1" applyAlignment="1" applyProtection="1">
      <alignment textRotation="90"/>
      <protection hidden="1"/>
    </xf>
    <xf numFmtId="0" fontId="0" fillId="0" borderId="45" xfId="0" applyBorder="1" applyAlignment="1" applyProtection="1">
      <alignment textRotation="90"/>
      <protection hidden="1"/>
    </xf>
    <xf numFmtId="0" fontId="0" fillId="0" borderId="46" xfId="0" applyBorder="1" applyAlignment="1" applyProtection="1">
      <alignment textRotation="90"/>
      <protection hidden="1"/>
    </xf>
    <xf numFmtId="0" fontId="0" fillId="0" borderId="34" xfId="0" applyBorder="1" applyAlignment="1" applyProtection="1">
      <alignment textRotation="90"/>
      <protection hidden="1"/>
    </xf>
    <xf numFmtId="49" fontId="0" fillId="0" borderId="20" xfId="0" applyNumberFormat="1" applyBorder="1" applyAlignment="1" applyProtection="1">
      <alignment textRotation="90"/>
      <protection locked="0"/>
    </xf>
    <xf numFmtId="0" fontId="0" fillId="0" borderId="18" xfId="0" applyBorder="1" applyAlignment="1" applyProtection="1">
      <alignment textRotation="90"/>
      <protection locked="0"/>
    </xf>
    <xf numFmtId="0" fontId="0" fillId="0" borderId="19" xfId="0" applyBorder="1" applyAlignment="1" applyProtection="1">
      <alignment textRotation="90"/>
      <protection locked="0"/>
    </xf>
    <xf numFmtId="49" fontId="0" fillId="0" borderId="36" xfId="0" applyNumberFormat="1" applyBorder="1" applyAlignment="1" applyProtection="1">
      <alignment horizontal="center" vertical="center" textRotation="90"/>
      <protection locked="0"/>
    </xf>
    <xf numFmtId="49" fontId="0" fillId="0" borderId="18" xfId="0" applyNumberFormat="1" applyBorder="1" applyAlignment="1" applyProtection="1">
      <alignment horizontal="center" vertical="center" textRotation="90"/>
      <protection locked="0"/>
    </xf>
    <xf numFmtId="49" fontId="0" fillId="0" borderId="19" xfId="0" applyNumberFormat="1" applyBorder="1" applyAlignment="1" applyProtection="1">
      <alignment horizontal="center" vertical="center" textRotation="90"/>
      <protection locked="0"/>
    </xf>
    <xf numFmtId="49" fontId="0" fillId="0" borderId="20" xfId="0" applyNumberFormat="1" applyBorder="1" applyAlignment="1" applyProtection="1">
      <alignment horizontal="center" textRotation="90"/>
      <protection locked="0"/>
    </xf>
    <xf numFmtId="49" fontId="0" fillId="0" borderId="18" xfId="0" applyNumberFormat="1" applyBorder="1" applyAlignment="1" applyProtection="1">
      <alignment horizontal="center" textRotation="90"/>
      <protection locked="0"/>
    </xf>
    <xf numFmtId="49" fontId="0" fillId="0" borderId="19" xfId="0" applyNumberFormat="1" applyBorder="1" applyAlignment="1" applyProtection="1">
      <alignment horizontal="center" textRotation="90"/>
      <protection locked="0"/>
    </xf>
    <xf numFmtId="49" fontId="0" fillId="0" borderId="18" xfId="0" applyNumberFormat="1" applyBorder="1" applyAlignment="1" applyProtection="1">
      <alignment textRotation="90"/>
      <protection locked="0"/>
    </xf>
    <xf numFmtId="49" fontId="0" fillId="0" borderId="19" xfId="0" applyNumberFormat="1" applyBorder="1" applyAlignment="1" applyProtection="1">
      <alignment textRotation="90"/>
      <protection locked="0"/>
    </xf>
    <xf numFmtId="49" fontId="0" fillId="0" borderId="21" xfId="0" applyNumberFormat="1" applyBorder="1" applyAlignment="1" applyProtection="1">
      <alignment horizontal="center" vertical="center" textRotation="90"/>
      <protection locked="0"/>
    </xf>
    <xf numFmtId="49" fontId="6" fillId="0" borderId="40" xfId="0" applyNumberFormat="1" applyFont="1" applyBorder="1" applyAlignment="1">
      <alignment horizontal="center" textRotation="90"/>
    </xf>
    <xf numFmtId="49" fontId="6" fillId="0" borderId="16" xfId="0" applyNumberFormat="1" applyFont="1" applyBorder="1" applyAlignment="1">
      <alignment horizontal="center" textRotation="90"/>
    </xf>
    <xf numFmtId="49" fontId="0" fillId="0" borderId="20" xfId="0" applyNumberFormat="1" applyBorder="1" applyAlignment="1" applyProtection="1">
      <alignment horizontal="left" textRotation="90"/>
      <protection locked="0"/>
    </xf>
    <xf numFmtId="49" fontId="0" fillId="0" borderId="18" xfId="0" applyNumberFormat="1" applyBorder="1" applyAlignment="1" applyProtection="1">
      <alignment horizontal="left" textRotation="90"/>
      <protection locked="0"/>
    </xf>
    <xf numFmtId="49" fontId="0" fillId="0" borderId="19" xfId="0" applyNumberFormat="1" applyBorder="1" applyAlignment="1" applyProtection="1">
      <alignment horizontal="left" textRotation="90"/>
      <protection locked="0"/>
    </xf>
    <xf numFmtId="0" fontId="12" fillId="0" borderId="13" xfId="0" applyFont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 vertical="center" wrapText="1"/>
    </xf>
    <xf numFmtId="0" fontId="3" fillId="0" borderId="8" xfId="0" applyFont="1" applyBorder="1" applyProtection="1">
      <protection locked="0"/>
    </xf>
    <xf numFmtId="0" fontId="0" fillId="0" borderId="15" xfId="0" applyBorder="1" applyProtection="1">
      <protection locked="0"/>
    </xf>
    <xf numFmtId="0" fontId="3" fillId="2" borderId="41" xfId="0" applyFont="1" applyFill="1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2" xfId="0" applyBorder="1" applyAlignment="1">
      <alignment horizontal="center" textRotation="90"/>
    </xf>
    <xf numFmtId="0" fontId="0" fillId="0" borderId="29" xfId="0" applyBorder="1"/>
    <xf numFmtId="0" fontId="0" fillId="0" borderId="42" xfId="0" applyBorder="1" applyAlignment="1">
      <alignment horizontal="center" textRotation="90" wrapText="1"/>
    </xf>
    <xf numFmtId="0" fontId="0" fillId="0" borderId="0" xfId="0" applyAlignment="1">
      <alignment horizontal="center" textRotation="90"/>
    </xf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center" textRotation="90" wrapText="1"/>
    </xf>
    <xf numFmtId="0" fontId="0" fillId="0" borderId="10" xfId="0" applyBorder="1" applyAlignment="1">
      <alignment horizontal="center" textRotation="90"/>
    </xf>
    <xf numFmtId="49" fontId="6" fillId="0" borderId="37" xfId="0" applyNumberFormat="1" applyFont="1" applyBorder="1" applyAlignment="1">
      <alignment horizontal="center" textRotation="90"/>
    </xf>
    <xf numFmtId="49" fontId="6" fillId="0" borderId="38" xfId="0" applyNumberFormat="1" applyFont="1" applyBorder="1" applyAlignment="1">
      <alignment horizontal="center" textRotation="90"/>
    </xf>
    <xf numFmtId="49" fontId="6" fillId="0" borderId="39" xfId="0" applyNumberFormat="1" applyFont="1" applyBorder="1" applyAlignment="1">
      <alignment horizontal="center" textRotation="90"/>
    </xf>
    <xf numFmtId="0" fontId="0" fillId="0" borderId="13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31" xfId="0" applyFill="1" applyBorder="1" applyAlignment="1">
      <alignment vertical="center" wrapText="1"/>
    </xf>
    <xf numFmtId="0" fontId="3" fillId="3" borderId="13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jpeg"/><Relationship Id="rId1" Type="http://schemas.openxmlformats.org/officeDocument/2006/relationships/hyperlink" Target="http://www.wilka.de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hyperlink" Target="http://www.wilka.de/" TargetMode="External"/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1.jpeg"/><Relationship Id="rId18" Type="http://schemas.openxmlformats.org/officeDocument/2006/relationships/image" Target="../media/image36.jpeg"/><Relationship Id="rId3" Type="http://schemas.openxmlformats.org/officeDocument/2006/relationships/image" Target="../media/image21.jpeg"/><Relationship Id="rId21" Type="http://schemas.openxmlformats.org/officeDocument/2006/relationships/image" Target="../media/image39.jpeg"/><Relationship Id="rId7" Type="http://schemas.openxmlformats.org/officeDocument/2006/relationships/image" Target="../media/image25.jpeg"/><Relationship Id="rId12" Type="http://schemas.openxmlformats.org/officeDocument/2006/relationships/image" Target="../media/image30.png"/><Relationship Id="rId17" Type="http://schemas.openxmlformats.org/officeDocument/2006/relationships/image" Target="../media/image35.jpeg"/><Relationship Id="rId2" Type="http://schemas.openxmlformats.org/officeDocument/2006/relationships/image" Target="../media/image20.jpeg"/><Relationship Id="rId16" Type="http://schemas.openxmlformats.org/officeDocument/2006/relationships/image" Target="../media/image34.jpeg"/><Relationship Id="rId20" Type="http://schemas.openxmlformats.org/officeDocument/2006/relationships/image" Target="../media/image38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5" Type="http://schemas.openxmlformats.org/officeDocument/2006/relationships/image" Target="../media/image33.jpeg"/><Relationship Id="rId10" Type="http://schemas.openxmlformats.org/officeDocument/2006/relationships/image" Target="../media/image28.jpeg"/><Relationship Id="rId19" Type="http://schemas.openxmlformats.org/officeDocument/2006/relationships/image" Target="../media/image37.jpeg"/><Relationship Id="rId4" Type="http://schemas.openxmlformats.org/officeDocument/2006/relationships/image" Target="../media/image22.jpeg"/><Relationship Id="rId9" Type="http://schemas.openxmlformats.org/officeDocument/2006/relationships/image" Target="../media/image27.png"/><Relationship Id="rId14" Type="http://schemas.openxmlformats.org/officeDocument/2006/relationships/image" Target="../media/image32.jpeg"/><Relationship Id="rId22" Type="http://schemas.openxmlformats.org/officeDocument/2006/relationships/image" Target="../media/image40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412750</xdr:colOff>
      <xdr:row>2</xdr:row>
      <xdr:rowOff>0</xdr:rowOff>
    </xdr:from>
    <xdr:to>
      <xdr:col>5</xdr:col>
      <xdr:colOff>31750</xdr:colOff>
      <xdr:row>4</xdr:row>
      <xdr:rowOff>123825</xdr:rowOff>
    </xdr:to>
    <xdr:pic>
      <xdr:nvPicPr>
        <xdr:cNvPr id="1057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0" y="349250"/>
          <a:ext cx="1143000" cy="454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428625</xdr:colOff>
      <xdr:row>53</xdr:row>
      <xdr:rowOff>9525</xdr:rowOff>
    </xdr:from>
    <xdr:to>
      <xdr:col>7</xdr:col>
      <xdr:colOff>247006</xdr:colOff>
      <xdr:row>55</xdr:row>
      <xdr:rowOff>66627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625" y="2371725"/>
          <a:ext cx="5152381" cy="3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66</xdr:row>
      <xdr:rowOff>104775</xdr:rowOff>
    </xdr:from>
    <xdr:to>
      <xdr:col>6</xdr:col>
      <xdr:colOff>18659</xdr:colOff>
      <xdr:row>85</xdr:row>
      <xdr:rowOff>152010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7325" y="4572000"/>
          <a:ext cx="3133334" cy="3123810"/>
        </a:xfrm>
        <a:prstGeom prst="rect">
          <a:avLst/>
        </a:prstGeom>
      </xdr:spPr>
    </xdr:pic>
    <xdr:clientData/>
  </xdr:twoCellAnchor>
  <xdr:twoCellAnchor>
    <xdr:from>
      <xdr:col>3</xdr:col>
      <xdr:colOff>676275</xdr:colOff>
      <xdr:row>61</xdr:row>
      <xdr:rowOff>28575</xdr:rowOff>
    </xdr:from>
    <xdr:to>
      <xdr:col>3</xdr:col>
      <xdr:colOff>704850</xdr:colOff>
      <xdr:row>69</xdr:row>
      <xdr:rowOff>133350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 flipH="1">
          <a:off x="2962275" y="3686175"/>
          <a:ext cx="28575" cy="140017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1</xdr:col>
      <xdr:colOff>257175</xdr:colOff>
      <xdr:row>116</xdr:row>
      <xdr:rowOff>104776</xdr:rowOff>
    </xdr:from>
    <xdr:to>
      <xdr:col>6</xdr:col>
      <xdr:colOff>266700</xdr:colOff>
      <xdr:row>138</xdr:row>
      <xdr:rowOff>21467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9175" y="21736051"/>
          <a:ext cx="3819525" cy="3479041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147</xdr:row>
      <xdr:rowOff>38100</xdr:rowOff>
    </xdr:from>
    <xdr:to>
      <xdr:col>5</xdr:col>
      <xdr:colOff>390742</xdr:colOff>
      <xdr:row>162</xdr:row>
      <xdr:rowOff>171450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1125" y="26689050"/>
          <a:ext cx="2819617" cy="25622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170</xdr:row>
      <xdr:rowOff>85725</xdr:rowOff>
    </xdr:from>
    <xdr:to>
      <xdr:col>5</xdr:col>
      <xdr:colOff>85724</xdr:colOff>
      <xdr:row>183</xdr:row>
      <xdr:rowOff>77554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71625" y="30137100"/>
          <a:ext cx="2324099" cy="209685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94</xdr:row>
      <xdr:rowOff>81178</xdr:rowOff>
    </xdr:from>
    <xdr:to>
      <xdr:col>6</xdr:col>
      <xdr:colOff>113409</xdr:colOff>
      <xdr:row>109</xdr:row>
      <xdr:rowOff>56574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4" y="8596528"/>
          <a:ext cx="3723385" cy="2404271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194</xdr:row>
      <xdr:rowOff>28575</xdr:rowOff>
    </xdr:from>
    <xdr:to>
      <xdr:col>7</xdr:col>
      <xdr:colOff>333375</xdr:colOff>
      <xdr:row>220</xdr:row>
      <xdr:rowOff>66288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8150" y="23926800"/>
          <a:ext cx="5229225" cy="424776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290</xdr:row>
      <xdr:rowOff>123826</xdr:rowOff>
    </xdr:from>
    <xdr:to>
      <xdr:col>7</xdr:col>
      <xdr:colOff>1095376</xdr:colOff>
      <xdr:row>304</xdr:row>
      <xdr:rowOff>152478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726" y="50758726"/>
          <a:ext cx="6343650" cy="2295602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264</xdr:row>
      <xdr:rowOff>116296</xdr:rowOff>
    </xdr:from>
    <xdr:to>
      <xdr:col>6</xdr:col>
      <xdr:colOff>342105</xdr:colOff>
      <xdr:row>279</xdr:row>
      <xdr:rowOff>79375</xdr:rowOff>
    </xdr:to>
    <xdr:grpSp>
      <xdr:nvGrpSpPr>
        <xdr:cNvPr id="30" name="Gruppier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1057275" y="43816996"/>
          <a:ext cx="3856830" cy="2439579"/>
          <a:chOff x="752475" y="46607821"/>
          <a:chExt cx="3856830" cy="2388779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752475" y="46607821"/>
            <a:ext cx="3856830" cy="2378764"/>
          </a:xfrm>
          <a:prstGeom prst="rect">
            <a:avLst/>
          </a:prstGeom>
        </xdr:spPr>
      </xdr:pic>
      <xdr:sp macro="" textlink="">
        <xdr:nvSpPr>
          <xdr:cNvPr id="18" name="Ellips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 bwMode="auto">
          <a:xfrm>
            <a:off x="3857625" y="48025050"/>
            <a:ext cx="628650" cy="971550"/>
          </a:xfrm>
          <a:prstGeom prst="ellipse">
            <a:avLst/>
          </a:prstGeom>
          <a:noFill/>
          <a:ln w="317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de-DE" sz="1100"/>
          </a:p>
        </xdr:txBody>
      </xdr:sp>
    </xdr:grpSp>
    <xdr:clientData/>
  </xdr:twoCellAnchor>
  <xdr:twoCellAnchor>
    <xdr:from>
      <xdr:col>1</xdr:col>
      <xdr:colOff>276226</xdr:colOff>
      <xdr:row>234</xdr:row>
      <xdr:rowOff>57151</xdr:rowOff>
    </xdr:from>
    <xdr:to>
      <xdr:col>6</xdr:col>
      <xdr:colOff>561976</xdr:colOff>
      <xdr:row>256</xdr:row>
      <xdr:rowOff>99307</xdr:rowOff>
    </xdr:to>
    <xdr:grpSp>
      <xdr:nvGrpSpPr>
        <xdr:cNvPr id="31" name="Gruppier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1038226" y="38804851"/>
          <a:ext cx="4095750" cy="3674356"/>
          <a:chOff x="1038226" y="41624251"/>
          <a:chExt cx="4095750" cy="3604506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038226" y="41624251"/>
            <a:ext cx="4095750" cy="3604506"/>
          </a:xfrm>
          <a:prstGeom prst="rect">
            <a:avLst/>
          </a:prstGeom>
        </xdr:spPr>
      </xdr:pic>
      <xdr:sp macro="" textlink="">
        <xdr:nvSpPr>
          <xdr:cNvPr id="19" name="Ellipse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 bwMode="auto">
          <a:xfrm>
            <a:off x="1743075" y="42443400"/>
            <a:ext cx="342900" cy="152400"/>
          </a:xfrm>
          <a:prstGeom prst="ellipse">
            <a:avLst/>
          </a:prstGeom>
          <a:noFill/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de-DE" sz="1100"/>
          </a:p>
        </xdr:txBody>
      </xdr:sp>
      <xdr:sp macro="" textlink="">
        <xdr:nvSpPr>
          <xdr:cNvPr id="21" name="Ellipse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 bwMode="auto">
          <a:xfrm>
            <a:off x="3629025" y="43757850"/>
            <a:ext cx="342900" cy="152400"/>
          </a:xfrm>
          <a:prstGeom prst="ellipse">
            <a:avLst/>
          </a:prstGeom>
          <a:noFill/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de-DE" sz="1100"/>
          </a:p>
        </xdr:txBody>
      </xdr:sp>
    </xdr:grpSp>
    <xdr:clientData/>
  </xdr:twoCellAnchor>
  <xdr:twoCellAnchor>
    <xdr:from>
      <xdr:col>3</xdr:col>
      <xdr:colOff>685800</xdr:colOff>
      <xdr:row>293</xdr:row>
      <xdr:rowOff>104775</xdr:rowOff>
    </xdr:from>
    <xdr:to>
      <xdr:col>7</xdr:col>
      <xdr:colOff>133350</xdr:colOff>
      <xdr:row>301</xdr:row>
      <xdr:rowOff>47624</xdr:rowOff>
    </xdr:to>
    <xdr:grpSp>
      <xdr:nvGrpSpPr>
        <xdr:cNvPr id="1056" name="Gruppieren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GrpSpPr/>
      </xdr:nvGrpSpPr>
      <xdr:grpSpPr>
        <a:xfrm>
          <a:off x="2971800" y="48593375"/>
          <a:ext cx="2495550" cy="1263649"/>
          <a:chOff x="2971800" y="52025550"/>
          <a:chExt cx="2495550" cy="1238249"/>
        </a:xfrm>
      </xdr:grpSpPr>
      <xdr:cxnSp macro="">
        <xdr:nvCxnSpPr>
          <xdr:cNvPr id="22" name="Gerade Verbindung mit Pfeil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 bwMode="auto">
          <a:xfrm>
            <a:off x="5467350" y="52025550"/>
            <a:ext cx="0" cy="990600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24" name="Gerade Verbindung mit Pfeil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CxnSpPr/>
        </xdr:nvCxnSpPr>
        <xdr:spPr bwMode="auto">
          <a:xfrm flipH="1">
            <a:off x="3457575" y="53101875"/>
            <a:ext cx="1171575" cy="9525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27" name="Ellipse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 bwMode="auto">
          <a:xfrm>
            <a:off x="2971800" y="52911374"/>
            <a:ext cx="533400" cy="352425"/>
          </a:xfrm>
          <a:prstGeom prst="ellipse">
            <a:avLst/>
          </a:prstGeom>
          <a:noFill/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de-DE" sz="1100"/>
          </a:p>
        </xdr:txBody>
      </xdr:sp>
      <xdr:cxnSp macro="">
        <xdr:nvCxnSpPr>
          <xdr:cNvPr id="29" name="Gerade Verbindung mit Pfeil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 bwMode="auto">
          <a:xfrm>
            <a:off x="3248025" y="52139850"/>
            <a:ext cx="0" cy="876300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5875" cap="flat" cmpd="sng" algn="ctr">
            <a:solidFill>
              <a:srgbClr val="FF0000"/>
            </a:solidFill>
            <a:prstDash val="solid"/>
            <a:round/>
            <a:headEnd type="none" w="med" len="med"/>
            <a:tailEnd type="arrow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 editAs="oneCell">
    <xdr:from>
      <xdr:col>0</xdr:col>
      <xdr:colOff>619126</xdr:colOff>
      <xdr:row>309</xdr:row>
      <xdr:rowOff>28576</xdr:rowOff>
    </xdr:from>
    <xdr:to>
      <xdr:col>7</xdr:col>
      <xdr:colOff>400050</xdr:colOff>
      <xdr:row>329</xdr:row>
      <xdr:rowOff>1967</xdr:rowOff>
    </xdr:to>
    <xdr:pic>
      <xdr:nvPicPr>
        <xdr:cNvPr id="1059" name="Grafik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19126" y="53740051"/>
          <a:ext cx="5114924" cy="3208716"/>
        </a:xfrm>
        <a:prstGeom prst="rect">
          <a:avLst/>
        </a:prstGeom>
      </xdr:spPr>
    </xdr:pic>
    <xdr:clientData/>
  </xdr:twoCellAnchor>
  <xdr:twoCellAnchor editAs="oneCell">
    <xdr:from>
      <xdr:col>0</xdr:col>
      <xdr:colOff>584199</xdr:colOff>
      <xdr:row>342</xdr:row>
      <xdr:rowOff>138113</xdr:rowOff>
    </xdr:from>
    <xdr:to>
      <xdr:col>7</xdr:col>
      <xdr:colOff>86784</xdr:colOff>
      <xdr:row>364</xdr:row>
      <xdr:rowOff>133351</xdr:rowOff>
    </xdr:to>
    <xdr:pic>
      <xdr:nvPicPr>
        <xdr:cNvPr id="1065" name="Grafik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4199" y="84288313"/>
          <a:ext cx="4836585" cy="3627438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344</xdr:row>
      <xdr:rowOff>120650</xdr:rowOff>
    </xdr:from>
    <xdr:to>
      <xdr:col>1</xdr:col>
      <xdr:colOff>393700</xdr:colOff>
      <xdr:row>367</xdr:row>
      <xdr:rowOff>6350</xdr:rowOff>
    </xdr:to>
    <xdr:cxnSp macro="">
      <xdr:nvCxnSpPr>
        <xdr:cNvPr id="1067" name="Gerade Verbindung mit Pfeil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CxnSpPr/>
      </xdr:nvCxnSpPr>
      <xdr:spPr bwMode="auto">
        <a:xfrm flipV="1">
          <a:off x="1155700" y="84601050"/>
          <a:ext cx="0" cy="36830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11</xdr:row>
      <xdr:rowOff>19050</xdr:rowOff>
    </xdr:from>
    <xdr:to>
      <xdr:col>22</xdr:col>
      <xdr:colOff>190500</xdr:colOff>
      <xdr:row>11</xdr:row>
      <xdr:rowOff>361950</xdr:rowOff>
    </xdr:to>
    <xdr:pic>
      <xdr:nvPicPr>
        <xdr:cNvPr id="2116" name="Picture 3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095500"/>
          <a:ext cx="800100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57150</xdr:colOff>
      <xdr:row>0</xdr:row>
      <xdr:rowOff>38100</xdr:rowOff>
    </xdr:from>
    <xdr:to>
      <xdr:col>6</xdr:col>
      <xdr:colOff>95250</xdr:colOff>
      <xdr:row>1</xdr:row>
      <xdr:rowOff>219075</xdr:rowOff>
    </xdr:to>
    <xdr:pic>
      <xdr:nvPicPr>
        <xdr:cNvPr id="2117" name="Picture 4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1430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13</xdr:row>
      <xdr:rowOff>19050</xdr:rowOff>
    </xdr:from>
    <xdr:to>
      <xdr:col>11</xdr:col>
      <xdr:colOff>0</xdr:colOff>
      <xdr:row>13</xdr:row>
      <xdr:rowOff>361950</xdr:rowOff>
    </xdr:to>
    <xdr:pic>
      <xdr:nvPicPr>
        <xdr:cNvPr id="3191" name="Picture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2486025"/>
          <a:ext cx="80962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47625</xdr:colOff>
      <xdr:row>1</xdr:row>
      <xdr:rowOff>38100</xdr:rowOff>
    </xdr:from>
    <xdr:to>
      <xdr:col>3</xdr:col>
      <xdr:colOff>457200</xdr:colOff>
      <xdr:row>3</xdr:row>
      <xdr:rowOff>66675</xdr:rowOff>
    </xdr:to>
    <xdr:pic>
      <xdr:nvPicPr>
        <xdr:cNvPr id="3192" name="Pictur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09575"/>
          <a:ext cx="126682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0</xdr:row>
          <xdr:rowOff>19050</xdr:rowOff>
        </xdr:from>
        <xdr:to>
          <xdr:col>4</xdr:col>
          <xdr:colOff>47625</xdr:colOff>
          <xdr:row>0</xdr:row>
          <xdr:rowOff>352425</xdr:rowOff>
        </xdr:to>
        <xdr:sp macro="" textlink="">
          <xdr:nvSpPr>
            <xdr:cNvPr id="3103" name="CommandButton2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3</xdr:row>
      <xdr:rowOff>47625</xdr:rowOff>
    </xdr:from>
    <xdr:to>
      <xdr:col>0</xdr:col>
      <xdr:colOff>590550</xdr:colOff>
      <xdr:row>3</xdr:row>
      <xdr:rowOff>304800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3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81050"/>
          <a:ext cx="285750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3</xdr:row>
      <xdr:rowOff>38100</xdr:rowOff>
    </xdr:from>
    <xdr:to>
      <xdr:col>2</xdr:col>
      <xdr:colOff>409575</xdr:colOff>
      <xdr:row>3</xdr:row>
      <xdr:rowOff>304800</xdr:rowOff>
    </xdr:to>
    <xdr:pic>
      <xdr:nvPicPr>
        <xdr:cNvPr id="4420" name="Picture 2">
          <a:extLst>
            <a:ext uri="{FF2B5EF4-FFF2-40B4-BE49-F238E27FC236}">
              <a16:creationId xmlns:a16="http://schemas.microsoft.com/office/drawing/2014/main" id="{00000000-0008-0000-03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71525"/>
          <a:ext cx="257175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485775</xdr:colOff>
      <xdr:row>3</xdr:row>
      <xdr:rowOff>38100</xdr:rowOff>
    </xdr:from>
    <xdr:to>
      <xdr:col>2</xdr:col>
      <xdr:colOff>800100</xdr:colOff>
      <xdr:row>3</xdr:row>
      <xdr:rowOff>314325</xdr:rowOff>
    </xdr:to>
    <xdr:pic>
      <xdr:nvPicPr>
        <xdr:cNvPr id="4421" name="Picture 3">
          <a:extLst>
            <a:ext uri="{FF2B5EF4-FFF2-40B4-BE49-F238E27FC236}">
              <a16:creationId xmlns:a16="http://schemas.microsoft.com/office/drawing/2014/main" id="{00000000-0008-0000-03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71525"/>
          <a:ext cx="31432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323850</xdr:colOff>
      <xdr:row>3</xdr:row>
      <xdr:rowOff>19050</xdr:rowOff>
    </xdr:from>
    <xdr:to>
      <xdr:col>15</xdr:col>
      <xdr:colOff>571500</xdr:colOff>
      <xdr:row>3</xdr:row>
      <xdr:rowOff>295275</xdr:rowOff>
    </xdr:to>
    <xdr:pic>
      <xdr:nvPicPr>
        <xdr:cNvPr id="4422" name="Picture 4">
          <a:extLst>
            <a:ext uri="{FF2B5EF4-FFF2-40B4-BE49-F238E27FC236}">
              <a16:creationId xmlns:a16="http://schemas.microsoft.com/office/drawing/2014/main" id="{00000000-0008-0000-03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752475"/>
          <a:ext cx="24765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114300</xdr:colOff>
      <xdr:row>2</xdr:row>
      <xdr:rowOff>76200</xdr:rowOff>
    </xdr:from>
    <xdr:to>
      <xdr:col>9</xdr:col>
      <xdr:colOff>809625</xdr:colOff>
      <xdr:row>4</xdr:row>
      <xdr:rowOff>123825</xdr:rowOff>
    </xdr:to>
    <xdr:pic>
      <xdr:nvPicPr>
        <xdr:cNvPr id="4423" name="Picture 6" descr="3ve">
          <a:extLst>
            <a:ext uri="{FF2B5EF4-FFF2-40B4-BE49-F238E27FC236}">
              <a16:creationId xmlns:a16="http://schemas.microsoft.com/office/drawing/2014/main" id="{00000000-0008-0000-03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647700"/>
          <a:ext cx="695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219075</xdr:colOff>
      <xdr:row>2</xdr:row>
      <xdr:rowOff>152400</xdr:rowOff>
    </xdr:from>
    <xdr:to>
      <xdr:col>3</xdr:col>
      <xdr:colOff>666750</xdr:colOff>
      <xdr:row>4</xdr:row>
      <xdr:rowOff>19050</xdr:rowOff>
    </xdr:to>
    <xdr:pic>
      <xdr:nvPicPr>
        <xdr:cNvPr id="4424" name="Picture 7" descr="TH6">
          <a:extLst>
            <a:ext uri="{FF2B5EF4-FFF2-40B4-BE49-F238E27FC236}">
              <a16:creationId xmlns:a16="http://schemas.microsoft.com/office/drawing/2014/main" id="{00000000-0008-0000-03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723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657225</xdr:colOff>
      <xdr:row>0</xdr:row>
      <xdr:rowOff>19050</xdr:rowOff>
    </xdr:from>
    <xdr:to>
      <xdr:col>5</xdr:col>
      <xdr:colOff>257175</xdr:colOff>
      <xdr:row>1</xdr:row>
      <xdr:rowOff>276225</xdr:rowOff>
    </xdr:to>
    <xdr:pic>
      <xdr:nvPicPr>
        <xdr:cNvPr id="4426" name="Picture 9">
          <a:extLst>
            <a:ext uri="{FF2B5EF4-FFF2-40B4-BE49-F238E27FC236}">
              <a16:creationId xmlns:a16="http://schemas.microsoft.com/office/drawing/2014/main" id="{00000000-0008-0000-03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9050"/>
          <a:ext cx="140970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361950</xdr:colOff>
      <xdr:row>3</xdr:row>
      <xdr:rowOff>57150</xdr:rowOff>
    </xdr:from>
    <xdr:to>
      <xdr:col>1</xdr:col>
      <xdr:colOff>600075</xdr:colOff>
      <xdr:row>3</xdr:row>
      <xdr:rowOff>295275</xdr:rowOff>
    </xdr:to>
    <xdr:pic>
      <xdr:nvPicPr>
        <xdr:cNvPr id="4427" name="Picture 10">
          <a:extLst>
            <a:ext uri="{FF2B5EF4-FFF2-40B4-BE49-F238E27FC236}">
              <a16:creationId xmlns:a16="http://schemas.microsoft.com/office/drawing/2014/main" id="{00000000-0008-0000-03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90575"/>
          <a:ext cx="238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3</xdr:row>
      <xdr:rowOff>38100</xdr:rowOff>
    </xdr:from>
    <xdr:to>
      <xdr:col>4</xdr:col>
      <xdr:colOff>590550</xdr:colOff>
      <xdr:row>3</xdr:row>
      <xdr:rowOff>314325</xdr:rowOff>
    </xdr:to>
    <xdr:pic>
      <xdr:nvPicPr>
        <xdr:cNvPr id="4428" name="Bild 1">
          <a:extLst>
            <a:ext uri="{FF2B5EF4-FFF2-40B4-BE49-F238E27FC236}">
              <a16:creationId xmlns:a16="http://schemas.microsoft.com/office/drawing/2014/main" id="{00000000-0008-0000-03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771525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314325</xdr:colOff>
      <xdr:row>3</xdr:row>
      <xdr:rowOff>28575</xdr:rowOff>
    </xdr:from>
    <xdr:to>
      <xdr:col>14</xdr:col>
      <xdr:colOff>590550</xdr:colOff>
      <xdr:row>3</xdr:row>
      <xdr:rowOff>304800</xdr:rowOff>
    </xdr:to>
    <xdr:pic>
      <xdr:nvPicPr>
        <xdr:cNvPr id="4429" name="Grafik 14" descr="carat_P3.jpg">
          <a:extLst>
            <a:ext uri="{FF2B5EF4-FFF2-40B4-BE49-F238E27FC236}">
              <a16:creationId xmlns:a16="http://schemas.microsoft.com/office/drawing/2014/main" id="{00000000-0008-0000-0300-00004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762000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3</xdr:row>
      <xdr:rowOff>47625</xdr:rowOff>
    </xdr:from>
    <xdr:to>
      <xdr:col>8</xdr:col>
      <xdr:colOff>752475</xdr:colOff>
      <xdr:row>3</xdr:row>
      <xdr:rowOff>315516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59" b="20247"/>
        <a:stretch/>
      </xdr:blipFill>
      <xdr:spPr>
        <a:xfrm>
          <a:off x="4733925" y="781050"/>
          <a:ext cx="542925" cy="267891"/>
        </a:xfrm>
        <a:prstGeom prst="rect">
          <a:avLst/>
        </a:prstGeom>
      </xdr:spPr>
    </xdr:pic>
    <xdr:clientData/>
  </xdr:twoCellAnchor>
  <xdr:twoCellAnchor editAs="oneCell">
    <xdr:from>
      <xdr:col>9</xdr:col>
      <xdr:colOff>752475</xdr:colOff>
      <xdr:row>47</xdr:row>
      <xdr:rowOff>76199</xdr:rowOff>
    </xdr:from>
    <xdr:to>
      <xdr:col>10</xdr:col>
      <xdr:colOff>478568</xdr:colOff>
      <xdr:row>47</xdr:row>
      <xdr:rowOff>485775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6" t="2856" r="6756" b="-8574"/>
        <a:stretch/>
      </xdr:blipFill>
      <xdr:spPr bwMode="auto">
        <a:xfrm>
          <a:off x="7086600" y="21936074"/>
          <a:ext cx="630968" cy="409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638175</xdr:colOff>
      <xdr:row>54</xdr:row>
      <xdr:rowOff>85725</xdr:rowOff>
    </xdr:from>
    <xdr:to>
      <xdr:col>11</xdr:col>
      <xdr:colOff>377920</xdr:colOff>
      <xdr:row>54</xdr:row>
      <xdr:rowOff>457200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25679400"/>
          <a:ext cx="644620" cy="371475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40</xdr:row>
      <xdr:rowOff>38100</xdr:rowOff>
    </xdr:from>
    <xdr:to>
      <xdr:col>11</xdr:col>
      <xdr:colOff>695324</xdr:colOff>
      <xdr:row>40</xdr:row>
      <xdr:rowOff>495300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75" t="10170" b="8475"/>
        <a:stretch/>
      </xdr:blipFill>
      <xdr:spPr>
        <a:xfrm>
          <a:off x="10163175" y="20297775"/>
          <a:ext cx="485774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35</xdr:row>
      <xdr:rowOff>78244</xdr:rowOff>
    </xdr:from>
    <xdr:to>
      <xdr:col>11</xdr:col>
      <xdr:colOff>846201</xdr:colOff>
      <xdr:row>35</xdr:row>
      <xdr:rowOff>451865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7670919"/>
          <a:ext cx="779526" cy="373621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3</xdr:row>
      <xdr:rowOff>19050</xdr:rowOff>
    </xdr:from>
    <xdr:to>
      <xdr:col>5</xdr:col>
      <xdr:colOff>638175</xdr:colOff>
      <xdr:row>3</xdr:row>
      <xdr:rowOff>313553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752475"/>
          <a:ext cx="371475" cy="294503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38100</xdr:rowOff>
    </xdr:from>
    <xdr:to>
      <xdr:col>10</xdr:col>
      <xdr:colOff>590550</xdr:colOff>
      <xdr:row>3</xdr:row>
      <xdr:rowOff>302397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771525"/>
          <a:ext cx="333375" cy="264297"/>
        </a:xfrm>
        <a:prstGeom prst="rect">
          <a:avLst/>
        </a:prstGeom>
      </xdr:spPr>
    </xdr:pic>
    <xdr:clientData/>
  </xdr:twoCellAnchor>
  <xdr:twoCellAnchor editAs="oneCell">
    <xdr:from>
      <xdr:col>11</xdr:col>
      <xdr:colOff>264300</xdr:colOff>
      <xdr:row>3</xdr:row>
      <xdr:rowOff>26176</xdr:rowOff>
    </xdr:from>
    <xdr:to>
      <xdr:col>11</xdr:col>
      <xdr:colOff>603733</xdr:colOff>
      <xdr:row>3</xdr:row>
      <xdr:rowOff>295276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8175" y="759601"/>
          <a:ext cx="339433" cy="2691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</xdr:row>
      <xdr:rowOff>68069</xdr:rowOff>
    </xdr:from>
    <xdr:to>
      <xdr:col>6</xdr:col>
      <xdr:colOff>600075</xdr:colOff>
      <xdr:row>3</xdr:row>
      <xdr:rowOff>294513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801494"/>
          <a:ext cx="295275" cy="226444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3</xdr:row>
      <xdr:rowOff>57150</xdr:rowOff>
    </xdr:from>
    <xdr:to>
      <xdr:col>7</xdr:col>
      <xdr:colOff>605782</xdr:colOff>
      <xdr:row>3</xdr:row>
      <xdr:rowOff>295275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790575"/>
          <a:ext cx="310507" cy="238125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3</xdr:row>
      <xdr:rowOff>47625</xdr:rowOff>
    </xdr:from>
    <xdr:to>
      <xdr:col>12</xdr:col>
      <xdr:colOff>615310</xdr:colOff>
      <xdr:row>3</xdr:row>
      <xdr:rowOff>295275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781050"/>
          <a:ext cx="339085" cy="247650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3</xdr:row>
      <xdr:rowOff>38100</xdr:rowOff>
    </xdr:from>
    <xdr:to>
      <xdr:col>13</xdr:col>
      <xdr:colOff>619125</xdr:colOff>
      <xdr:row>3</xdr:row>
      <xdr:rowOff>286458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8650" y="771525"/>
          <a:ext cx="323850" cy="248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image" Target="../media/image16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H373"/>
  <sheetViews>
    <sheetView showGridLines="0" zoomScale="150" zoomScaleNormal="150" workbookViewId="0">
      <pane ySplit="10" topLeftCell="A11" activePane="bottomLeft" state="frozen"/>
      <selection pane="bottomLeft" sqref="A1:H1"/>
    </sheetView>
  </sheetViews>
  <sheetFormatPr baseColWidth="10" defaultRowHeight="12.75" x14ac:dyDescent="0.2"/>
  <cols>
    <col min="8" max="8" width="17.85546875" customWidth="1"/>
  </cols>
  <sheetData>
    <row r="1" spans="1:8" ht="14.25" x14ac:dyDescent="0.2">
      <c r="A1" s="127" t="s">
        <v>0</v>
      </c>
      <c r="B1" s="127"/>
      <c r="C1" s="127"/>
      <c r="D1" s="127"/>
      <c r="E1" s="127"/>
      <c r="F1" s="127"/>
      <c r="G1" s="127"/>
      <c r="H1" s="127"/>
    </row>
    <row r="8" spans="1:8" ht="15.75" x14ac:dyDescent="0.25">
      <c r="A8" s="128" t="s">
        <v>1</v>
      </c>
      <c r="B8" s="128"/>
      <c r="C8" s="128"/>
      <c r="D8" s="128"/>
      <c r="E8" s="128"/>
      <c r="F8" s="128"/>
      <c r="G8" s="128"/>
      <c r="H8" s="128"/>
    </row>
    <row r="9" spans="1:8" ht="15.75" x14ac:dyDescent="0.25">
      <c r="A9" s="128" t="s">
        <v>373</v>
      </c>
      <c r="B9" s="128"/>
      <c r="C9" s="128"/>
      <c r="D9" s="128"/>
      <c r="E9" s="128"/>
      <c r="F9" s="128"/>
      <c r="G9" s="128"/>
      <c r="H9" s="128"/>
    </row>
    <row r="12" spans="1:8" x14ac:dyDescent="0.2">
      <c r="A12" t="s">
        <v>387</v>
      </c>
    </row>
    <row r="13" spans="1:8" x14ac:dyDescent="0.2">
      <c r="A13" t="s">
        <v>386</v>
      </c>
    </row>
    <row r="15" spans="1:8" x14ac:dyDescent="0.2">
      <c r="A15" t="s">
        <v>388</v>
      </c>
    </row>
    <row r="17" spans="1:8" x14ac:dyDescent="0.2">
      <c r="A17" s="129"/>
      <c r="B17" s="129"/>
      <c r="C17" s="129"/>
      <c r="D17" s="129"/>
      <c r="E17" s="129"/>
      <c r="F17" s="129"/>
      <c r="G17" s="129"/>
      <c r="H17" s="129"/>
    </row>
    <row r="20" spans="1:8" x14ac:dyDescent="0.2">
      <c r="B20" t="s">
        <v>400</v>
      </c>
    </row>
    <row r="23" spans="1:8" x14ac:dyDescent="0.2">
      <c r="B23" s="93" t="s">
        <v>371</v>
      </c>
      <c r="F23" t="s">
        <v>399</v>
      </c>
    </row>
    <row r="24" spans="1:8" x14ac:dyDescent="0.2">
      <c r="B24" s="93" t="s">
        <v>346</v>
      </c>
      <c r="F24" t="s">
        <v>398</v>
      </c>
    </row>
    <row r="25" spans="1:8" x14ac:dyDescent="0.2">
      <c r="B25" s="93" t="s">
        <v>352</v>
      </c>
      <c r="F25" t="s">
        <v>397</v>
      </c>
    </row>
    <row r="26" spans="1:8" x14ac:dyDescent="0.2">
      <c r="B26" s="92" t="s">
        <v>389</v>
      </c>
      <c r="F26" t="s">
        <v>397</v>
      </c>
    </row>
    <row r="27" spans="1:8" x14ac:dyDescent="0.2">
      <c r="B27" s="92" t="s">
        <v>390</v>
      </c>
      <c r="F27" t="s">
        <v>396</v>
      </c>
    </row>
    <row r="28" spans="1:8" x14ac:dyDescent="0.2">
      <c r="B28" s="92" t="s">
        <v>391</v>
      </c>
      <c r="F28" t="s">
        <v>396</v>
      </c>
    </row>
    <row r="29" spans="1:8" x14ac:dyDescent="0.2">
      <c r="B29" s="92" t="s">
        <v>392</v>
      </c>
      <c r="F29" t="s">
        <v>395</v>
      </c>
    </row>
    <row r="30" spans="1:8" x14ac:dyDescent="0.2">
      <c r="B30" s="93" t="s">
        <v>370</v>
      </c>
      <c r="F30" t="s">
        <v>394</v>
      </c>
    </row>
    <row r="31" spans="1:8" x14ac:dyDescent="0.2">
      <c r="B31" s="93" t="s">
        <v>449</v>
      </c>
      <c r="F31" t="s">
        <v>393</v>
      </c>
    </row>
    <row r="32" spans="1:8" x14ac:dyDescent="0.2">
      <c r="B32" s="92" t="s">
        <v>564</v>
      </c>
      <c r="F32" t="s">
        <v>393</v>
      </c>
    </row>
    <row r="33" spans="1:2" x14ac:dyDescent="0.2">
      <c r="B33" s="92"/>
    </row>
    <row r="48" spans="1:2" x14ac:dyDescent="0.2">
      <c r="A48" s="1" t="s">
        <v>371</v>
      </c>
    </row>
    <row r="50" spans="1:1" x14ac:dyDescent="0.2">
      <c r="A50" t="s">
        <v>343</v>
      </c>
    </row>
    <row r="51" spans="1:1" x14ac:dyDescent="0.2">
      <c r="A51" t="s">
        <v>344</v>
      </c>
    </row>
    <row r="52" spans="1:1" x14ac:dyDescent="0.2">
      <c r="A52" t="s">
        <v>345</v>
      </c>
    </row>
    <row r="58" spans="1:1" x14ac:dyDescent="0.2">
      <c r="A58" s="1" t="s">
        <v>346</v>
      </c>
    </row>
    <row r="60" spans="1:1" x14ac:dyDescent="0.2">
      <c r="A60" t="s">
        <v>347</v>
      </c>
    </row>
    <row r="61" spans="1:1" x14ac:dyDescent="0.2">
      <c r="A61" t="s">
        <v>348</v>
      </c>
    </row>
    <row r="63" spans="1:1" x14ac:dyDescent="0.2">
      <c r="A63" s="1"/>
    </row>
    <row r="68" spans="1:1" x14ac:dyDescent="0.2">
      <c r="A68" s="1"/>
    </row>
    <row r="72" spans="1:1" x14ac:dyDescent="0.2">
      <c r="A72" s="1"/>
    </row>
    <row r="73" spans="1:1" x14ac:dyDescent="0.2">
      <c r="A73" s="1"/>
    </row>
    <row r="81" spans="1:1" x14ac:dyDescent="0.2">
      <c r="A81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2" spans="1:1" x14ac:dyDescent="0.2">
      <c r="A92" t="s">
        <v>349</v>
      </c>
    </row>
    <row r="93" spans="1:1" x14ac:dyDescent="0.2">
      <c r="A93" t="s">
        <v>350</v>
      </c>
    </row>
    <row r="94" spans="1:1" x14ac:dyDescent="0.2">
      <c r="A94" t="s">
        <v>351</v>
      </c>
    </row>
    <row r="110" spans="1:1" x14ac:dyDescent="0.2">
      <c r="A110" s="1"/>
    </row>
    <row r="111" spans="1:1" x14ac:dyDescent="0.2">
      <c r="A111" s="1" t="s">
        <v>352</v>
      </c>
    </row>
    <row r="113" spans="1:1" x14ac:dyDescent="0.2">
      <c r="A113" t="s">
        <v>360</v>
      </c>
    </row>
    <row r="114" spans="1:1" x14ac:dyDescent="0.2">
      <c r="A114" t="s">
        <v>353</v>
      </c>
    </row>
    <row r="115" spans="1:1" x14ac:dyDescent="0.2">
      <c r="A115" t="s">
        <v>354</v>
      </c>
    </row>
    <row r="142" spans="1:1" x14ac:dyDescent="0.2">
      <c r="A142" s="90" t="s">
        <v>355</v>
      </c>
    </row>
    <row r="144" spans="1:1" x14ac:dyDescent="0.2">
      <c r="A144" t="s">
        <v>356</v>
      </c>
    </row>
    <row r="145" spans="1:1" x14ac:dyDescent="0.2">
      <c r="A145" t="s">
        <v>357</v>
      </c>
    </row>
    <row r="163" spans="1:1" ht="14.25" customHeight="1" x14ac:dyDescent="0.2"/>
    <row r="166" spans="1:1" x14ac:dyDescent="0.2">
      <c r="A166" s="1" t="s">
        <v>358</v>
      </c>
    </row>
    <row r="168" spans="1:1" x14ac:dyDescent="0.2">
      <c r="A168" t="s">
        <v>359</v>
      </c>
    </row>
    <row r="189" spans="1:1" x14ac:dyDescent="0.2">
      <c r="A189" s="1" t="s">
        <v>361</v>
      </c>
    </row>
    <row r="191" spans="1:1" x14ac:dyDescent="0.2">
      <c r="A191" t="s">
        <v>362</v>
      </c>
    </row>
    <row r="192" spans="1:1" x14ac:dyDescent="0.2">
      <c r="A192" t="s">
        <v>363</v>
      </c>
    </row>
    <row r="224" spans="1:1" x14ac:dyDescent="0.2">
      <c r="A224" s="91" t="s">
        <v>364</v>
      </c>
    </row>
    <row r="225" spans="1:1" x14ac:dyDescent="0.2">
      <c r="A225" s="91" t="s">
        <v>372</v>
      </c>
    </row>
    <row r="226" spans="1:1" x14ac:dyDescent="0.2">
      <c r="A226" s="91" t="s">
        <v>365</v>
      </c>
    </row>
    <row r="260" spans="1:1" x14ac:dyDescent="0.2">
      <c r="A260" s="1" t="s">
        <v>366</v>
      </c>
    </row>
    <row r="262" spans="1:1" x14ac:dyDescent="0.2">
      <c r="A262" t="s">
        <v>367</v>
      </c>
    </row>
    <row r="263" spans="1:1" x14ac:dyDescent="0.2">
      <c r="A263" t="s">
        <v>368</v>
      </c>
    </row>
    <row r="264" spans="1:1" x14ac:dyDescent="0.2">
      <c r="A264" t="s">
        <v>369</v>
      </c>
    </row>
    <row r="283" spans="1:1" x14ac:dyDescent="0.2">
      <c r="A283" s="1" t="s">
        <v>370</v>
      </c>
    </row>
    <row r="285" spans="1:1" x14ac:dyDescent="0.2">
      <c r="A285" t="s">
        <v>376</v>
      </c>
    </row>
    <row r="286" spans="1:1" x14ac:dyDescent="0.2">
      <c r="A286" t="s">
        <v>377</v>
      </c>
    </row>
    <row r="287" spans="1:1" x14ac:dyDescent="0.2">
      <c r="A287" t="s">
        <v>380</v>
      </c>
    </row>
    <row r="289" spans="1:1" x14ac:dyDescent="0.2">
      <c r="A289" t="s">
        <v>378</v>
      </c>
    </row>
    <row r="290" spans="1:1" x14ac:dyDescent="0.2">
      <c r="A290" t="s">
        <v>379</v>
      </c>
    </row>
    <row r="307" spans="1:1" x14ac:dyDescent="0.2">
      <c r="A307" t="s">
        <v>374</v>
      </c>
    </row>
    <row r="308" spans="1:1" x14ac:dyDescent="0.2">
      <c r="A308" t="s">
        <v>375</v>
      </c>
    </row>
    <row r="332" spans="1:1" x14ac:dyDescent="0.2">
      <c r="A332" s="1"/>
    </row>
    <row r="334" spans="1:1" x14ac:dyDescent="0.2">
      <c r="A334" s="1" t="s">
        <v>449</v>
      </c>
    </row>
    <row r="336" spans="1:1" x14ac:dyDescent="0.2">
      <c r="A336" t="s">
        <v>381</v>
      </c>
    </row>
    <row r="337" spans="1:1" x14ac:dyDescent="0.2">
      <c r="A337" t="s">
        <v>382</v>
      </c>
    </row>
    <row r="340" spans="1:1" x14ac:dyDescent="0.2">
      <c r="A340" s="1" t="s">
        <v>450</v>
      </c>
    </row>
    <row r="342" spans="1:1" x14ac:dyDescent="0.2">
      <c r="A342" t="s">
        <v>383</v>
      </c>
    </row>
    <row r="368" spans="1:1" x14ac:dyDescent="0.2">
      <c r="A368" t="s">
        <v>384</v>
      </c>
    </row>
    <row r="369" spans="1:1" x14ac:dyDescent="0.2">
      <c r="A369" t="s">
        <v>385</v>
      </c>
    </row>
    <row r="373" spans="1:1" x14ac:dyDescent="0.2">
      <c r="A373" s="1"/>
    </row>
  </sheetData>
  <sheetProtection algorithmName="SHA-512" hashValue="b0daWNkesflYlMFrpwAurTF3KRKqSmMBk8jJ2FxeVerM/Pi9xknnm5UIsOqBef7iazJf4WkvaKk03hsuCh2Zfw==" saltValue="KvXwBlmONrJtNPuySLx8Yw==" spinCount="100000" sheet="1" objects="1" scenarios="1"/>
  <mergeCells count="4">
    <mergeCell ref="A1:H1"/>
    <mergeCell ref="A8:H8"/>
    <mergeCell ref="A9:H9"/>
    <mergeCell ref="A17:H17"/>
  </mergeCells>
  <phoneticPr fontId="5" type="noConversion"/>
  <hyperlinks>
    <hyperlink ref="B23" location="Anleitung!A60" display="Einleitung" xr:uid="{00000000-0004-0000-0000-000001000000}"/>
    <hyperlink ref="B24" location="Anleitung!A70" display="1. Musterschließanlagen" xr:uid="{00000000-0004-0000-0000-000002000000}"/>
    <hyperlink ref="B25" location="Anleitung!A128" display="2. Schließplan" xr:uid="{00000000-0004-0000-0000-000003000000}"/>
    <hyperlink ref="B26" location="Anleitung!A159" display="    2.1 Systemauswahl" xr:uid="{00000000-0004-0000-0000-000004000000}"/>
    <hyperlink ref="B27" location="Anleitung!A183" display="    2.2 Anlagenart" xr:uid="{00000000-0004-0000-0000-000005000000}"/>
    <hyperlink ref="B28" location="Anleitung!A211" display="    2.3 Artikelauswahl" xr:uid="{00000000-0004-0000-0000-000006000000}"/>
    <hyperlink ref="B29" location="Anleitung!A282" display="    2.4 Färbungen und Sonderausstattungen" xr:uid="{00000000-0004-0000-0000-000007000000}"/>
    <hyperlink ref="B30" location="Anleitung!A305" display="3. Artikelliste" xr:uid="{00000000-0004-0000-0000-000008000000}"/>
    <hyperlink ref="B31" location="Anleitung!A501" display="5. Sonderfunktion mit Makro" xr:uid="{00000000-0004-0000-0000-00000B000000}"/>
    <hyperlink ref="B32" location="Anleitung!A507" display="    5.1 Markierten Bereich drucken" xr:uid="{00000000-0004-0000-0000-00000C000000}"/>
  </hyperlinks>
  <pageMargins left="0.25" right="0.25972222222222224" top="0.27013888888888887" bottom="1.0798611111111112" header="0.51180555555555562" footer="0.60972222222222228"/>
  <pageSetup paperSize="9" scale="80" firstPageNumber="0" orientation="portrait" horizontalDpi="300" verticalDpi="300" r:id="rId1"/>
  <headerFooter alignWithMargins="0">
    <oddFooter>&amp;LSeite &amp;P von &amp;N</oddFooter>
  </headerFooter>
  <rowBreaks count="7" manualBreakCount="7">
    <brk id="56" max="7" man="1"/>
    <brk id="110" max="7" man="1"/>
    <brk id="165" max="7" man="1"/>
    <brk id="228" max="7" man="1"/>
    <brk id="281" max="7" man="1"/>
    <brk id="331" max="7" man="1"/>
    <brk id="37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EE409"/>
  <sheetViews>
    <sheetView showGridLines="0" tabSelected="1" workbookViewId="0">
      <pane xSplit="13" ySplit="12" topLeftCell="N13" activePane="bottomRight" state="frozen"/>
      <selection pane="topRight" activeCell="N1" sqref="N1"/>
      <selection pane="bottomLeft" activeCell="A13" sqref="A13"/>
      <selection pane="bottomRight" activeCell="F3" sqref="F3:G3"/>
    </sheetView>
  </sheetViews>
  <sheetFormatPr baseColWidth="10" defaultColWidth="0" defaultRowHeight="12.75" zeroHeight="1" x14ac:dyDescent="0.2"/>
  <cols>
    <col min="1" max="1" width="0" hidden="1" customWidth="1"/>
    <col min="2" max="3" width="2.7109375" customWidth="1"/>
    <col min="4" max="4" width="3.7109375" customWidth="1"/>
    <col min="5" max="5" width="4" customWidth="1"/>
    <col min="6" max="6" width="3.42578125" customWidth="1"/>
    <col min="7" max="7" width="4.42578125" customWidth="1"/>
    <col min="8" max="13" width="3.42578125" customWidth="1"/>
    <col min="14" max="17" width="2.7109375" customWidth="1"/>
    <col min="18" max="18" width="3.28515625" customWidth="1"/>
    <col min="19" max="19" width="3.42578125" customWidth="1"/>
    <col min="20" max="23" width="3.140625" customWidth="1"/>
    <col min="24" max="25" width="2.7109375" customWidth="1"/>
    <col min="26" max="26" width="4.140625" customWidth="1"/>
    <col min="27" max="46" width="2.7109375" customWidth="1"/>
  </cols>
  <sheetData>
    <row r="1" spans="1:135" s="5" customFormat="1" ht="21" customHeight="1" x14ac:dyDescent="0.2">
      <c r="A1" t="s">
        <v>2</v>
      </c>
      <c r="B1" s="2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4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152" t="s">
        <v>5</v>
      </c>
      <c r="AA1" s="157"/>
      <c r="AB1" s="155"/>
      <c r="AC1" s="155"/>
      <c r="AD1" s="155"/>
      <c r="AE1" s="155"/>
      <c r="AF1" s="155"/>
      <c r="AG1" s="155"/>
      <c r="AH1" s="155"/>
      <c r="AI1" s="156"/>
      <c r="AJ1" s="145"/>
      <c r="AK1" s="145"/>
      <c r="AL1" s="157"/>
      <c r="AM1" s="155"/>
      <c r="AN1" s="155"/>
      <c r="AO1" s="155"/>
      <c r="AP1" s="155"/>
      <c r="AQ1" s="155"/>
      <c r="AR1" s="155"/>
      <c r="AS1" s="155"/>
      <c r="AT1" s="158"/>
      <c r="AU1" s="138"/>
      <c r="AV1" s="138"/>
      <c r="AW1" s="138"/>
      <c r="AX1" s="138"/>
      <c r="AY1" s="138"/>
      <c r="AZ1" s="138"/>
      <c r="BA1" s="138">
        <v>1</v>
      </c>
      <c r="BB1" s="138">
        <v>2</v>
      </c>
      <c r="BC1" s="138">
        <v>3</v>
      </c>
      <c r="BD1" s="138">
        <v>4</v>
      </c>
      <c r="BE1" s="138">
        <v>5</v>
      </c>
      <c r="BF1" s="138">
        <v>6</v>
      </c>
      <c r="BG1" s="138">
        <v>7</v>
      </c>
      <c r="BH1" s="138">
        <v>8</v>
      </c>
      <c r="BI1" s="138">
        <v>9</v>
      </c>
      <c r="BJ1" s="138">
        <v>10</v>
      </c>
      <c r="BK1" s="138">
        <v>11</v>
      </c>
      <c r="BL1" s="138">
        <v>12</v>
      </c>
      <c r="BM1" s="138">
        <v>13</v>
      </c>
      <c r="BN1" s="138">
        <v>14</v>
      </c>
      <c r="BO1" s="138">
        <v>15</v>
      </c>
      <c r="BP1" s="138">
        <v>16</v>
      </c>
      <c r="BQ1" s="138">
        <v>17</v>
      </c>
      <c r="BR1" s="138">
        <v>18</v>
      </c>
      <c r="BS1" s="138">
        <v>19</v>
      </c>
      <c r="BT1" s="138">
        <v>20</v>
      </c>
      <c r="BU1" s="138">
        <v>21</v>
      </c>
      <c r="BV1" s="138">
        <v>22</v>
      </c>
      <c r="BW1" s="138">
        <v>23</v>
      </c>
      <c r="BX1" s="138">
        <v>24</v>
      </c>
      <c r="BY1" s="138">
        <v>25</v>
      </c>
      <c r="BZ1" s="138">
        <v>26</v>
      </c>
      <c r="CA1" s="138">
        <v>27</v>
      </c>
      <c r="CB1" s="138">
        <v>28</v>
      </c>
      <c r="CC1" s="138">
        <v>29</v>
      </c>
      <c r="CD1" s="138">
        <v>30</v>
      </c>
      <c r="CE1" s="138">
        <v>31</v>
      </c>
      <c r="CF1" s="138">
        <v>32</v>
      </c>
      <c r="CG1" s="138">
        <v>33</v>
      </c>
      <c r="CH1" s="138">
        <v>34</v>
      </c>
      <c r="CI1" s="138">
        <v>35</v>
      </c>
      <c r="CJ1" s="138">
        <v>36</v>
      </c>
      <c r="CK1" s="138">
        <v>37</v>
      </c>
      <c r="CL1" s="138">
        <v>38</v>
      </c>
      <c r="CM1" s="138">
        <v>39</v>
      </c>
      <c r="CN1" s="138">
        <v>40</v>
      </c>
      <c r="CO1" s="138">
        <v>41</v>
      </c>
      <c r="CP1" s="138">
        <v>42</v>
      </c>
      <c r="CQ1" s="138">
        <v>43</v>
      </c>
      <c r="CR1" s="138">
        <v>44</v>
      </c>
      <c r="CS1" s="138">
        <v>45</v>
      </c>
      <c r="CT1" s="138">
        <v>46</v>
      </c>
      <c r="CU1" s="138">
        <v>47</v>
      </c>
      <c r="CV1" s="138">
        <v>48</v>
      </c>
      <c r="CW1" s="138">
        <v>49</v>
      </c>
      <c r="CX1" s="138">
        <v>50</v>
      </c>
      <c r="CY1" s="138">
        <v>51</v>
      </c>
      <c r="CZ1" s="138">
        <v>52</v>
      </c>
      <c r="DA1" s="138">
        <v>53</v>
      </c>
      <c r="DB1" s="138">
        <v>54</v>
      </c>
      <c r="DC1" s="138">
        <v>55</v>
      </c>
      <c r="DD1" s="138">
        <v>56</v>
      </c>
      <c r="DE1" s="138">
        <v>57</v>
      </c>
      <c r="DF1" s="138">
        <v>58</v>
      </c>
      <c r="DG1" s="138">
        <v>59</v>
      </c>
      <c r="DH1" s="138">
        <v>60</v>
      </c>
      <c r="DI1" s="138">
        <v>61</v>
      </c>
      <c r="DJ1" s="138">
        <v>62</v>
      </c>
      <c r="DK1" s="138">
        <v>63</v>
      </c>
      <c r="DL1" s="138">
        <v>64</v>
      </c>
      <c r="DM1" s="138">
        <v>65</v>
      </c>
      <c r="DN1" s="138">
        <v>66</v>
      </c>
      <c r="DO1" s="138">
        <v>67</v>
      </c>
      <c r="DP1" s="138">
        <v>68</v>
      </c>
      <c r="DQ1" s="138">
        <v>69</v>
      </c>
      <c r="DR1" s="138">
        <v>70</v>
      </c>
      <c r="DS1" s="138">
        <v>71</v>
      </c>
      <c r="DT1" s="138">
        <v>72</v>
      </c>
      <c r="DU1" s="138">
        <v>73</v>
      </c>
      <c r="DV1" s="138">
        <v>74</v>
      </c>
      <c r="DW1" s="138">
        <v>75</v>
      </c>
      <c r="DX1" s="138">
        <v>76</v>
      </c>
      <c r="DY1" s="138">
        <v>77</v>
      </c>
      <c r="DZ1" s="138">
        <v>78</v>
      </c>
      <c r="EA1" s="138">
        <v>79</v>
      </c>
      <c r="EB1" s="138">
        <v>80</v>
      </c>
      <c r="EC1" s="138">
        <v>81</v>
      </c>
      <c r="ED1" s="138">
        <v>82</v>
      </c>
      <c r="EE1" s="138">
        <v>83</v>
      </c>
    </row>
    <row r="2" spans="1:135" s="5" customFormat="1" ht="19.5" customHeight="1" x14ac:dyDescent="0.2">
      <c r="A2" t="s">
        <v>6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152"/>
      <c r="AA2" s="157"/>
      <c r="AB2" s="155"/>
      <c r="AC2" s="155"/>
      <c r="AD2" s="155"/>
      <c r="AE2" s="155"/>
      <c r="AF2" s="155"/>
      <c r="AG2" s="155"/>
      <c r="AH2" s="155"/>
      <c r="AI2" s="156"/>
      <c r="AJ2" s="145"/>
      <c r="AK2" s="145"/>
      <c r="AL2" s="157"/>
      <c r="AM2" s="155"/>
      <c r="AN2" s="155"/>
      <c r="AO2" s="155"/>
      <c r="AP2" s="155"/>
      <c r="AQ2" s="155"/>
      <c r="AR2" s="155"/>
      <c r="AS2" s="155"/>
      <c r="AT2" s="15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</row>
    <row r="3" spans="1:135" s="5" customFormat="1" x14ac:dyDescent="0.2">
      <c r="A3" t="s">
        <v>7</v>
      </c>
      <c r="B3" s="6" t="s">
        <v>3</v>
      </c>
      <c r="C3" s="9" t="s">
        <v>8</v>
      </c>
      <c r="D3" s="7"/>
      <c r="E3" s="7"/>
      <c r="F3" s="151" t="s">
        <v>2</v>
      </c>
      <c r="G3" s="151"/>
      <c r="H3" s="7"/>
      <c r="I3" s="7"/>
      <c r="J3" s="7"/>
      <c r="K3" s="7"/>
      <c r="L3" s="7"/>
      <c r="M3" s="7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152" t="s">
        <v>9</v>
      </c>
      <c r="AA3" s="147"/>
      <c r="AB3" s="145"/>
      <c r="AC3" s="145"/>
      <c r="AD3" s="145"/>
      <c r="AE3" s="145"/>
      <c r="AF3" s="145"/>
      <c r="AG3" s="145"/>
      <c r="AH3" s="145"/>
      <c r="AI3" s="148"/>
      <c r="AJ3" s="145"/>
      <c r="AK3" s="145"/>
      <c r="AL3" s="147"/>
      <c r="AM3" s="145"/>
      <c r="AN3" s="145"/>
      <c r="AO3" s="145"/>
      <c r="AP3" s="145"/>
      <c r="AQ3" s="145"/>
      <c r="AR3" s="145"/>
      <c r="AS3" s="145"/>
      <c r="AT3" s="146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</row>
    <row r="4" spans="1:135" s="5" customFormat="1" x14ac:dyDescent="0.2">
      <c r="A4" t="s">
        <v>10</v>
      </c>
      <c r="B4" s="6" t="s">
        <v>3</v>
      </c>
      <c r="C4" s="9" t="s">
        <v>11</v>
      </c>
      <c r="D4" s="7"/>
      <c r="E4" s="7"/>
      <c r="F4" s="149" t="s">
        <v>175</v>
      </c>
      <c r="G4" s="149"/>
      <c r="H4" s="7"/>
      <c r="I4" s="7"/>
      <c r="J4" s="7"/>
      <c r="K4" s="7"/>
      <c r="L4" s="7"/>
      <c r="M4" s="7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52"/>
      <c r="AA4" s="147"/>
      <c r="AB4" s="145"/>
      <c r="AC4" s="145"/>
      <c r="AD4" s="145"/>
      <c r="AE4" s="145"/>
      <c r="AF4" s="145"/>
      <c r="AG4" s="145"/>
      <c r="AH4" s="145"/>
      <c r="AI4" s="148"/>
      <c r="AJ4" s="145"/>
      <c r="AK4" s="145"/>
      <c r="AL4" s="147"/>
      <c r="AM4" s="145"/>
      <c r="AN4" s="145"/>
      <c r="AO4" s="145"/>
      <c r="AP4" s="145"/>
      <c r="AQ4" s="145"/>
      <c r="AR4" s="145"/>
      <c r="AS4" s="145"/>
      <c r="AT4" s="146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</row>
    <row r="5" spans="1:135" s="5" customFormat="1" x14ac:dyDescent="0.2">
      <c r="A5" t="s">
        <v>13</v>
      </c>
      <c r="B5" s="6" t="s">
        <v>3</v>
      </c>
      <c r="C5" s="9" t="s">
        <v>14</v>
      </c>
      <c r="D5" s="7"/>
      <c r="E5" s="7"/>
      <c r="F5" s="135" t="s">
        <v>15</v>
      </c>
      <c r="G5" s="135"/>
      <c r="H5" s="135"/>
      <c r="I5" s="135"/>
      <c r="J5" s="135"/>
      <c r="K5" s="135"/>
      <c r="L5" s="135"/>
      <c r="M5" s="7"/>
      <c r="N5" s="12" t="s">
        <v>16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152"/>
      <c r="AA5" s="147"/>
      <c r="AB5" s="145"/>
      <c r="AC5" s="145"/>
      <c r="AD5" s="145"/>
      <c r="AE5" s="145"/>
      <c r="AF5" s="145"/>
      <c r="AG5" s="145"/>
      <c r="AH5" s="145"/>
      <c r="AI5" s="148"/>
      <c r="AJ5" s="145"/>
      <c r="AK5" s="145"/>
      <c r="AL5" s="147"/>
      <c r="AM5" s="145"/>
      <c r="AN5" s="145"/>
      <c r="AO5" s="145"/>
      <c r="AP5" s="145"/>
      <c r="AQ5" s="145"/>
      <c r="AR5" s="145"/>
      <c r="AS5" s="145"/>
      <c r="AT5" s="146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</row>
    <row r="6" spans="1:135" s="5" customFormat="1" x14ac:dyDescent="0.2">
      <c r="A6" t="s">
        <v>17</v>
      </c>
      <c r="B6" s="6" t="s">
        <v>3</v>
      </c>
      <c r="C6" s="7"/>
      <c r="D6" s="7"/>
      <c r="E6" s="7"/>
      <c r="F6" s="135" t="s">
        <v>18</v>
      </c>
      <c r="G6" s="135"/>
      <c r="H6" s="135"/>
      <c r="I6" s="135"/>
      <c r="J6" s="135"/>
      <c r="K6" s="135"/>
      <c r="L6" s="135"/>
      <c r="M6" s="7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2"/>
      <c r="AA6" s="147"/>
      <c r="AB6" s="145"/>
      <c r="AC6" s="145"/>
      <c r="AD6" s="145"/>
      <c r="AE6" s="145"/>
      <c r="AF6" s="145"/>
      <c r="AG6" s="145"/>
      <c r="AH6" s="145"/>
      <c r="AI6" s="148"/>
      <c r="AJ6" s="145"/>
      <c r="AK6" s="145"/>
      <c r="AL6" s="147"/>
      <c r="AM6" s="145"/>
      <c r="AN6" s="145"/>
      <c r="AO6" s="145"/>
      <c r="AP6" s="145"/>
      <c r="AQ6" s="145"/>
      <c r="AR6" s="145"/>
      <c r="AS6" s="145"/>
      <c r="AT6" s="146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</row>
    <row r="7" spans="1:135" s="5" customFormat="1" x14ac:dyDescent="0.2">
      <c r="A7" t="s">
        <v>12</v>
      </c>
      <c r="B7" s="6" t="s">
        <v>3</v>
      </c>
      <c r="C7" s="7"/>
      <c r="D7" s="7"/>
      <c r="E7" s="7"/>
      <c r="F7" s="135" t="s">
        <v>19</v>
      </c>
      <c r="G7" s="135"/>
      <c r="H7" s="135"/>
      <c r="I7" s="135"/>
      <c r="J7" s="135"/>
      <c r="K7" s="135"/>
      <c r="L7" s="135"/>
      <c r="M7" s="7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2"/>
      <c r="AA7" s="147"/>
      <c r="AB7" s="145"/>
      <c r="AC7" s="145"/>
      <c r="AD7" s="145"/>
      <c r="AE7" s="145"/>
      <c r="AF7" s="145"/>
      <c r="AG7" s="145"/>
      <c r="AH7" s="145"/>
      <c r="AI7" s="148"/>
      <c r="AJ7" s="145"/>
      <c r="AK7" s="145"/>
      <c r="AL7" s="147"/>
      <c r="AM7" s="145"/>
      <c r="AN7" s="145"/>
      <c r="AO7" s="145"/>
      <c r="AP7" s="145"/>
      <c r="AQ7" s="145"/>
      <c r="AR7" s="145"/>
      <c r="AS7" s="145"/>
      <c r="AT7" s="146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</row>
    <row r="8" spans="1:135" s="5" customFormat="1" x14ac:dyDescent="0.2">
      <c r="A8" t="s">
        <v>20</v>
      </c>
      <c r="B8" s="6" t="s">
        <v>3</v>
      </c>
      <c r="C8" s="9" t="s">
        <v>21</v>
      </c>
      <c r="D8" s="7"/>
      <c r="E8" s="7"/>
      <c r="F8" s="135" t="s">
        <v>22</v>
      </c>
      <c r="G8" s="135"/>
      <c r="H8" s="135"/>
      <c r="I8" s="135"/>
      <c r="J8" s="135"/>
      <c r="K8" s="135"/>
      <c r="L8" s="135"/>
      <c r="M8" s="7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2"/>
      <c r="AA8" s="147"/>
      <c r="AB8" s="145"/>
      <c r="AC8" s="145"/>
      <c r="AD8" s="145"/>
      <c r="AE8" s="145"/>
      <c r="AF8" s="145"/>
      <c r="AG8" s="145"/>
      <c r="AH8" s="145"/>
      <c r="AI8" s="148"/>
      <c r="AJ8" s="145"/>
      <c r="AK8" s="145"/>
      <c r="AL8" s="147"/>
      <c r="AM8" s="145"/>
      <c r="AN8" s="145"/>
      <c r="AO8" s="145"/>
      <c r="AP8" s="145"/>
      <c r="AQ8" s="145"/>
      <c r="AR8" s="145"/>
      <c r="AS8" s="145"/>
      <c r="AT8" s="146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</row>
    <row r="9" spans="1:135" s="5" customFormat="1" x14ac:dyDescent="0.2">
      <c r="A9" t="s">
        <v>23</v>
      </c>
      <c r="B9" s="6" t="s">
        <v>3</v>
      </c>
      <c r="C9" s="9" t="s">
        <v>24</v>
      </c>
      <c r="D9" s="7"/>
      <c r="E9" s="7"/>
      <c r="F9" s="153">
        <v>38806</v>
      </c>
      <c r="G9" s="153"/>
      <c r="H9" s="7"/>
      <c r="I9" s="7"/>
      <c r="J9" s="7"/>
      <c r="K9" s="7"/>
      <c r="L9" s="7"/>
      <c r="M9" s="7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2"/>
      <c r="AA9" s="154" t="str">
        <f>IF(VLOOKUP($F$3,$BA$13:$IV$18,11,FALSE)&lt;=0,"",VLOOKUP($F$3,$BA$13:$IV$18,11,FALSE))</f>
        <v>GHS</v>
      </c>
      <c r="AB9" s="142" t="str">
        <f>IF(VLOOKUP($F$3,$BA$13:$IV$18,12,FALSE)&lt;=0,"",VLOOKUP($F$3,$BA$13:$IV$18,12,FALSE))</f>
        <v>GS 1</v>
      </c>
      <c r="AC9" s="142" t="str">
        <f>IF(VLOOKUP($F$3,$BA$13:$IV$18,13,FALSE)&lt;=0,"",VLOOKUP($F$3,$BA$13:$IV$18,13,FALSE))</f>
        <v>GS 2</v>
      </c>
      <c r="AD9" s="142" t="str">
        <f>IF(VLOOKUP($F$3,$BA$13:$IV$18,14,FALSE)&lt;=0,"",VLOOKUP($F$3,$BA$13:$IV$18,14,FALSE))</f>
        <v>GS 3</v>
      </c>
      <c r="AE9" s="145"/>
      <c r="AF9" s="145"/>
      <c r="AG9" s="145"/>
      <c r="AH9" s="145"/>
      <c r="AI9" s="148"/>
      <c r="AJ9" s="145"/>
      <c r="AK9" s="145"/>
      <c r="AL9" s="147"/>
      <c r="AM9" s="145"/>
      <c r="AN9" s="145"/>
      <c r="AO9" s="145"/>
      <c r="AP9" s="145"/>
      <c r="AQ9" s="145"/>
      <c r="AR9" s="145"/>
      <c r="AS9" s="145"/>
      <c r="AT9" s="146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7" t="s">
        <v>25</v>
      </c>
      <c r="DI9" s="137"/>
      <c r="DJ9" s="137"/>
      <c r="DK9" s="137"/>
      <c r="DL9" s="137"/>
      <c r="DM9" s="137"/>
      <c r="DN9" s="137" t="s">
        <v>26</v>
      </c>
      <c r="DO9" s="137"/>
      <c r="DP9" s="137"/>
      <c r="DQ9" s="137"/>
      <c r="DR9" s="137"/>
      <c r="DS9" s="137"/>
      <c r="DT9" s="137" t="s">
        <v>27</v>
      </c>
      <c r="DU9" s="137"/>
      <c r="DV9" s="137"/>
      <c r="DW9" s="137"/>
      <c r="DX9" s="137"/>
      <c r="DY9" s="137"/>
      <c r="DZ9" s="137" t="s">
        <v>28</v>
      </c>
      <c r="EA9" s="137"/>
      <c r="EB9" s="137"/>
      <c r="EC9" s="137"/>
      <c r="ED9" s="137"/>
      <c r="EE9" s="137"/>
    </row>
    <row r="10" spans="1:135" s="5" customFormat="1" ht="20.25" x14ac:dyDescent="0.2">
      <c r="A10" s="13" t="s">
        <v>29</v>
      </c>
      <c r="B10" s="139" t="s">
        <v>30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40" t="s">
        <v>3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1"/>
      <c r="Z10" s="152"/>
      <c r="AA10" s="154" t="str">
        <f t="shared" ref="AA10:AD11" si="0">IF(VLOOKUP($F$3,$BA$13:$IV$18,58,FALSE)&lt;=0,"",VLOOKUP($F$3,$BA$13:$IV$18,58,FALSE))</f>
        <v>Mmv</v>
      </c>
      <c r="AB10" s="142" t="str">
        <f t="shared" si="0"/>
        <v>Mmv</v>
      </c>
      <c r="AC10" s="142" t="str">
        <f t="shared" si="0"/>
        <v>Mmv</v>
      </c>
      <c r="AD10" s="142" t="str">
        <f t="shared" si="0"/>
        <v>Mmv</v>
      </c>
      <c r="AE10" s="145"/>
      <c r="AF10" s="145"/>
      <c r="AG10" s="145"/>
      <c r="AH10" s="145"/>
      <c r="AI10" s="148"/>
      <c r="AJ10" s="145"/>
      <c r="AK10" s="145"/>
      <c r="AL10" s="147"/>
      <c r="AM10" s="145"/>
      <c r="AN10" s="145"/>
      <c r="AO10" s="145"/>
      <c r="AP10" s="145"/>
      <c r="AQ10" s="145"/>
      <c r="AR10" s="145"/>
      <c r="AS10" s="145"/>
      <c r="AT10" s="146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</row>
    <row r="11" spans="1:135" s="5" customFormat="1" ht="13.5" customHeight="1" x14ac:dyDescent="0.2">
      <c r="B11" s="142" t="s">
        <v>31</v>
      </c>
      <c r="C11" s="142"/>
      <c r="D11" s="143" t="s">
        <v>32</v>
      </c>
      <c r="E11" s="143"/>
      <c r="F11" s="142" t="s">
        <v>33</v>
      </c>
      <c r="G11" s="142"/>
      <c r="H11" s="144" t="s">
        <v>433</v>
      </c>
      <c r="I11" s="144"/>
      <c r="J11" s="144"/>
      <c r="K11" s="144"/>
      <c r="L11" s="144"/>
      <c r="M11" s="144"/>
      <c r="N11" s="134" t="s">
        <v>34</v>
      </c>
      <c r="O11" s="134"/>
      <c r="P11" s="134"/>
      <c r="Q11" s="134"/>
      <c r="R11" s="143" t="s">
        <v>35</v>
      </c>
      <c r="S11" s="143"/>
      <c r="T11" s="134" t="s">
        <v>36</v>
      </c>
      <c r="U11" s="134"/>
      <c r="V11" s="134"/>
      <c r="W11" s="134"/>
      <c r="X11" s="142" t="s">
        <v>37</v>
      </c>
      <c r="Y11" s="142"/>
      <c r="Z11" s="152"/>
      <c r="AA11" s="154" t="str">
        <f t="shared" si="0"/>
        <v>Mmv</v>
      </c>
      <c r="AB11" s="142" t="str">
        <f t="shared" si="0"/>
        <v>Mmv</v>
      </c>
      <c r="AC11" s="142" t="str">
        <f t="shared" si="0"/>
        <v>Mmv</v>
      </c>
      <c r="AD11" s="142" t="str">
        <f t="shared" si="0"/>
        <v>Mmv</v>
      </c>
      <c r="AE11" s="145"/>
      <c r="AF11" s="145"/>
      <c r="AG11" s="145"/>
      <c r="AH11" s="145"/>
      <c r="AI11" s="148"/>
      <c r="AJ11" s="145"/>
      <c r="AK11" s="145"/>
      <c r="AL11" s="147"/>
      <c r="AM11" s="145"/>
      <c r="AN11" s="145"/>
      <c r="AO11" s="145"/>
      <c r="AP11" s="145"/>
      <c r="AQ11" s="145"/>
      <c r="AR11" s="145"/>
      <c r="AS11" s="145"/>
      <c r="AT11" s="146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</row>
    <row r="12" spans="1:135" s="5" customFormat="1" ht="57" customHeight="1" x14ac:dyDescent="0.2">
      <c r="A12"/>
      <c r="B12" s="142"/>
      <c r="C12" s="142"/>
      <c r="D12" s="143"/>
      <c r="E12" s="143"/>
      <c r="F12" s="142"/>
      <c r="G12" s="142"/>
      <c r="H12" s="144"/>
      <c r="I12" s="144"/>
      <c r="J12" s="144"/>
      <c r="K12" s="144"/>
      <c r="L12" s="144"/>
      <c r="M12" s="144"/>
      <c r="N12" s="142" t="s">
        <v>38</v>
      </c>
      <c r="O12" s="142"/>
      <c r="P12" s="142" t="s">
        <v>39</v>
      </c>
      <c r="Q12" s="142"/>
      <c r="R12" s="143"/>
      <c r="S12" s="143"/>
      <c r="T12" s="136" t="s">
        <v>40</v>
      </c>
      <c r="U12" s="136"/>
      <c r="V12" s="136" t="s">
        <v>41</v>
      </c>
      <c r="W12" s="136"/>
      <c r="X12" s="142"/>
      <c r="Y12" s="142"/>
      <c r="Z12" s="87" t="s">
        <v>42</v>
      </c>
      <c r="AA12" s="14"/>
      <c r="AB12" s="14"/>
      <c r="AC12" s="14"/>
      <c r="AD12" s="14"/>
      <c r="AE12" s="14"/>
      <c r="AF12" s="14"/>
      <c r="AG12" s="14"/>
      <c r="AH12" s="14"/>
      <c r="AI12" s="14"/>
      <c r="AJ12" s="82"/>
      <c r="AK12" s="82"/>
      <c r="AL12" s="14"/>
      <c r="AM12" s="14"/>
      <c r="AN12" s="14"/>
      <c r="AO12" s="14"/>
      <c r="AP12" s="14"/>
      <c r="AQ12" s="14"/>
      <c r="AR12" s="14"/>
      <c r="AS12" s="14"/>
      <c r="AT12" s="15"/>
      <c r="AU12"/>
      <c r="AV12"/>
      <c r="AW12"/>
      <c r="AX12"/>
      <c r="AY12"/>
      <c r="AZ12"/>
      <c r="BA12" s="5" t="s">
        <v>43</v>
      </c>
      <c r="BB12" s="5" t="s">
        <v>44</v>
      </c>
      <c r="BC12" s="5" t="s">
        <v>45</v>
      </c>
      <c r="BD12" s="5" t="s">
        <v>46</v>
      </c>
      <c r="BE12" s="5" t="s">
        <v>47</v>
      </c>
      <c r="BF12" s="5" t="s">
        <v>48</v>
      </c>
      <c r="BG12" s="5" t="s">
        <v>49</v>
      </c>
      <c r="BH12" s="5" t="s">
        <v>50</v>
      </c>
      <c r="BI12" s="5" t="s">
        <v>51</v>
      </c>
      <c r="BJ12" s="5" t="s">
        <v>52</v>
      </c>
      <c r="BK12" s="5" t="s">
        <v>53</v>
      </c>
      <c r="BL12" s="5" t="s">
        <v>54</v>
      </c>
      <c r="BM12" s="5" t="s">
        <v>55</v>
      </c>
      <c r="BN12" s="5" t="s">
        <v>56</v>
      </c>
      <c r="BO12" s="5" t="s">
        <v>57</v>
      </c>
      <c r="BP12" s="5" t="s">
        <v>58</v>
      </c>
      <c r="BQ12" s="5" t="s">
        <v>59</v>
      </c>
      <c r="BR12" s="5" t="s">
        <v>60</v>
      </c>
      <c r="BS12" s="5" t="s">
        <v>61</v>
      </c>
      <c r="BT12" s="5" t="s">
        <v>62</v>
      </c>
      <c r="BU12" s="5" t="s">
        <v>63</v>
      </c>
      <c r="BV12" s="5" t="s">
        <v>64</v>
      </c>
      <c r="BW12" s="5" t="s">
        <v>65</v>
      </c>
      <c r="BX12" s="5" t="s">
        <v>66</v>
      </c>
      <c r="BY12" s="5" t="s">
        <v>67</v>
      </c>
      <c r="BZ12" s="5" t="s">
        <v>68</v>
      </c>
      <c r="CA12" s="5" t="s">
        <v>69</v>
      </c>
      <c r="CB12" s="5" t="s">
        <v>70</v>
      </c>
      <c r="CC12" s="5" t="s">
        <v>71</v>
      </c>
      <c r="CD12" s="5" t="s">
        <v>72</v>
      </c>
      <c r="CE12" s="5" t="s">
        <v>73</v>
      </c>
      <c r="CF12" s="5" t="s">
        <v>74</v>
      </c>
      <c r="CG12" s="5" t="s">
        <v>75</v>
      </c>
      <c r="CH12" s="5" t="s">
        <v>76</v>
      </c>
      <c r="CI12" s="5" t="s">
        <v>77</v>
      </c>
      <c r="CJ12" s="5" t="s">
        <v>78</v>
      </c>
      <c r="CK12" s="5" t="s">
        <v>79</v>
      </c>
      <c r="CL12" s="5" t="s">
        <v>80</v>
      </c>
      <c r="CM12" s="5" t="s">
        <v>81</v>
      </c>
      <c r="CN12" s="5" t="s">
        <v>82</v>
      </c>
      <c r="CO12" s="5" t="s">
        <v>83</v>
      </c>
      <c r="CP12" s="5" t="s">
        <v>84</v>
      </c>
      <c r="CQ12" s="5" t="s">
        <v>85</v>
      </c>
      <c r="CR12" s="5" t="s">
        <v>86</v>
      </c>
      <c r="CS12" s="5" t="s">
        <v>87</v>
      </c>
      <c r="CT12" s="5" t="s">
        <v>88</v>
      </c>
      <c r="CU12" s="5" t="s">
        <v>89</v>
      </c>
      <c r="CV12" s="5" t="s">
        <v>90</v>
      </c>
      <c r="CW12" s="5" t="s">
        <v>91</v>
      </c>
      <c r="CX12" s="5" t="s">
        <v>92</v>
      </c>
      <c r="CY12" s="5" t="s">
        <v>93</v>
      </c>
      <c r="CZ12" s="5" t="s">
        <v>94</v>
      </c>
      <c r="DA12" s="5" t="s">
        <v>95</v>
      </c>
      <c r="DB12" s="5" t="s">
        <v>96</v>
      </c>
      <c r="DC12" s="5" t="s">
        <v>97</v>
      </c>
      <c r="DD12" s="5" t="s">
        <v>98</v>
      </c>
      <c r="DE12" s="5" t="s">
        <v>99</v>
      </c>
      <c r="DF12" s="5" t="s">
        <v>100</v>
      </c>
      <c r="DG12" s="5" t="s">
        <v>101</v>
      </c>
      <c r="DH12" s="5" t="s">
        <v>102</v>
      </c>
      <c r="DI12" s="5" t="s">
        <v>103</v>
      </c>
      <c r="DJ12" s="5" t="s">
        <v>104</v>
      </c>
      <c r="DK12" s="5" t="s">
        <v>105</v>
      </c>
      <c r="DL12" s="5" t="s">
        <v>106</v>
      </c>
      <c r="DM12" s="5" t="s">
        <v>107</v>
      </c>
      <c r="DN12" s="5" t="s">
        <v>108</v>
      </c>
      <c r="DO12" s="5" t="s">
        <v>109</v>
      </c>
      <c r="DP12" s="5" t="s">
        <v>110</v>
      </c>
      <c r="DQ12" s="5" t="s">
        <v>111</v>
      </c>
      <c r="DR12" s="5" t="s">
        <v>112</v>
      </c>
      <c r="DS12" s="5" t="s">
        <v>113</v>
      </c>
      <c r="DT12" s="5" t="s">
        <v>114</v>
      </c>
      <c r="DU12" s="5" t="s">
        <v>115</v>
      </c>
      <c r="DV12" s="5" t="s">
        <v>116</v>
      </c>
      <c r="DW12" s="5" t="s">
        <v>117</v>
      </c>
      <c r="DX12" s="5" t="s">
        <v>118</v>
      </c>
      <c r="DY12" s="5" t="s">
        <v>119</v>
      </c>
      <c r="DZ12" s="5" t="s">
        <v>120</v>
      </c>
      <c r="EA12" s="5" t="s">
        <v>121</v>
      </c>
      <c r="EB12" s="5" t="s">
        <v>122</v>
      </c>
      <c r="EC12" s="5" t="s">
        <v>123</v>
      </c>
      <c r="ED12" s="5" t="s">
        <v>124</v>
      </c>
      <c r="EE12" s="5" t="s">
        <v>125</v>
      </c>
    </row>
    <row r="13" spans="1:135" s="18" customFormat="1" x14ac:dyDescent="0.2">
      <c r="A13" s="16"/>
      <c r="B13" s="135"/>
      <c r="C13" s="135"/>
      <c r="D13" s="134">
        <f>IF(VLOOKUP($F$3,$BA$13:$IV$18,2,FALSE)&lt;=0,"",VLOOKUP($F$3,$BA$13:$IV$18,2,FALSE))</f>
        <v>1</v>
      </c>
      <c r="E13" s="134"/>
      <c r="F13" s="134"/>
      <c r="G13" s="134"/>
      <c r="H13" s="134" t="str">
        <f>IF(VLOOKUP($F$3,$BA$13:$IV$18,3,FALSE)&lt;=0,"",VLOOKUP($F$3,$BA$13:$IV$18,3,FALSE))</f>
        <v>Verwaltung</v>
      </c>
      <c r="I13" s="134"/>
      <c r="J13" s="134">
        <f t="shared" ref="J13:J18" si="1">IF(VLOOKUP($F$3,$BA$13:$IV$18,2,FALSE)&lt;=0,"",VLOOKUP($F$3,$BA$13:$IV$18,2,FALSE))</f>
        <v>1</v>
      </c>
      <c r="K13" s="134"/>
      <c r="L13" s="134">
        <f t="shared" ref="L13:L18" si="2">IF(VLOOKUP($F$3,$BA$13:$IV$18,2,FALSE)&lt;=0,"",VLOOKUP($F$3,$BA$13:$IV$18,2,FALSE))</f>
        <v>1</v>
      </c>
      <c r="M13" s="134"/>
      <c r="N13" s="134">
        <f>IF(VLOOKUP($F$3,$BA$13:$IV$18,4,FALSE)&lt;=0,"",VLOOKUP($F$3,$BA$13:$IV$18,4,FALSE))</f>
        <v>2</v>
      </c>
      <c r="O13" s="134"/>
      <c r="P13" s="134">
        <f>IF(VLOOKUP($F$3,$BA$13:$IV$18,5,FALSE)&lt;=0,"",VLOOKUP($F$3,$BA$13:$IV$18,5,FALSE))</f>
        <v>6</v>
      </c>
      <c r="Q13" s="134"/>
      <c r="R13" s="134">
        <f>IF(VLOOKUP($F$3,$BA$13:$IV$18,6,FALSE)&lt;=0,"",VLOOKUP($F$3,$BA$13:$IV$18,6,FALSE))</f>
        <v>1400</v>
      </c>
      <c r="S13" s="134"/>
      <c r="T13" s="134">
        <f>IF(VLOOKUP($F$3,$BA$13:$IV$18,7,FALSE)&lt;=0,"",VLOOKUP($F$3,$BA$13:$IV$18,7,FALSE))</f>
        <v>30</v>
      </c>
      <c r="U13" s="134"/>
      <c r="V13" s="134">
        <f>IF(VLOOKUP($F$3,$BA$13:$IV$18,8,FALSE)&lt;=0,"",VLOOKUP($F$3,$BA$13:$IV$18,8,FALSE))</f>
        <v>40</v>
      </c>
      <c r="W13" s="134"/>
      <c r="X13" s="134" t="str">
        <f>IF(VLOOKUP($F$3,$BA$13:$IV$18,9,FALSE)&lt;=0,"",VLOOKUP($F$3,$BA$13:$IV$18,9,FALSE))</f>
        <v>Mmv</v>
      </c>
      <c r="Y13" s="134"/>
      <c r="Z13" s="17" t="str">
        <f>IF(VLOOKUP($F$3,$BA$13:$IV$18,10,FALSE)&lt;=0,"",VLOOKUP($F$3,$BA$13:$IV$18,10,FALSE))</f>
        <v/>
      </c>
      <c r="AA13" s="86" t="str">
        <f>IF(VLOOKUP($F$3,$BA$13:$IV$18,60,FALSE)&lt;=0,"",VLOOKUP($F$3,$BA$13:$IV$18,60,FALSE))</f>
        <v>X</v>
      </c>
      <c r="AB13" s="86" t="str">
        <f>IF(VLOOKUP($F$3,$BA$13:$IV$18,66,FALSE)&lt;=0,"",VLOOKUP($F$3,$BA$13:$IV$18,66,FALSE))</f>
        <v>X</v>
      </c>
      <c r="AC13" s="86" t="str">
        <f>IF(VLOOKUP($F$3,$BA$13:$IV$18,72,FALSE)&lt;=0,"",VLOOKUP($F$3,$BA$13:$IV$18,72,FALSE))</f>
        <v/>
      </c>
      <c r="AD13" s="86" t="str">
        <f>IF(VLOOKUP($F$3,$BA$13:$IV$18,78,FALSE)&lt;=0,"",VLOOKUP($F$3,$BA$13:$IV$18,78,FALSE))</f>
        <v>X</v>
      </c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BA13" s="19" t="s">
        <v>2</v>
      </c>
      <c r="BB13" s="18">
        <v>1</v>
      </c>
      <c r="BC13" s="18" t="s">
        <v>126</v>
      </c>
      <c r="BD13" s="18">
        <v>2</v>
      </c>
      <c r="BE13" s="18">
        <v>6</v>
      </c>
      <c r="BF13" s="18">
        <v>1400</v>
      </c>
      <c r="BG13" s="18">
        <v>30</v>
      </c>
      <c r="BH13" s="18">
        <v>40</v>
      </c>
      <c r="BI13" s="18" t="s">
        <v>127</v>
      </c>
      <c r="BJ13" s="20"/>
      <c r="BK13" s="18" t="s">
        <v>2</v>
      </c>
      <c r="BL13" s="18" t="s">
        <v>128</v>
      </c>
      <c r="BM13" s="18" t="s">
        <v>129</v>
      </c>
      <c r="BN13" s="18" t="s">
        <v>130</v>
      </c>
      <c r="BO13" s="18">
        <v>2</v>
      </c>
      <c r="BP13" s="18" t="s">
        <v>131</v>
      </c>
      <c r="BQ13" s="18">
        <v>1</v>
      </c>
      <c r="BR13" s="18">
        <v>3</v>
      </c>
      <c r="BS13" s="18">
        <v>1400</v>
      </c>
      <c r="BT13" s="18">
        <v>40</v>
      </c>
      <c r="BU13" s="18">
        <v>40</v>
      </c>
      <c r="BV13" s="18" t="s">
        <v>127</v>
      </c>
      <c r="BX13" s="18">
        <v>3</v>
      </c>
      <c r="BY13" s="18" t="s">
        <v>132</v>
      </c>
      <c r="BZ13" s="18">
        <v>1</v>
      </c>
      <c r="CA13" s="18">
        <v>3</v>
      </c>
      <c r="CB13" s="18">
        <v>1405</v>
      </c>
      <c r="CC13" s="18">
        <v>30</v>
      </c>
      <c r="CD13" s="18">
        <v>30</v>
      </c>
      <c r="CE13" s="18" t="s">
        <v>127</v>
      </c>
      <c r="CG13" s="18">
        <v>4</v>
      </c>
      <c r="CH13" s="18" t="s">
        <v>133</v>
      </c>
      <c r="CI13" s="18">
        <v>1</v>
      </c>
      <c r="CJ13" s="18">
        <v>3</v>
      </c>
      <c r="CK13" s="18">
        <v>1400</v>
      </c>
      <c r="CL13" s="18">
        <v>30</v>
      </c>
      <c r="CM13" s="18">
        <v>30</v>
      </c>
      <c r="CN13" s="18" t="s">
        <v>127</v>
      </c>
      <c r="CP13" s="18">
        <v>5</v>
      </c>
      <c r="CQ13" s="18" t="s">
        <v>134</v>
      </c>
      <c r="CR13" s="18">
        <v>1</v>
      </c>
      <c r="CS13" s="18">
        <v>3</v>
      </c>
      <c r="CT13" s="18">
        <v>1400</v>
      </c>
      <c r="CU13" s="18">
        <v>30</v>
      </c>
      <c r="CV13" s="18">
        <v>30</v>
      </c>
      <c r="CW13" s="18" t="s">
        <v>135</v>
      </c>
      <c r="CY13" s="18">
        <v>6</v>
      </c>
      <c r="CZ13" s="18" t="s">
        <v>136</v>
      </c>
      <c r="DA13" s="18">
        <v>1</v>
      </c>
      <c r="DB13" s="18">
        <v>3</v>
      </c>
      <c r="DC13" s="18">
        <v>1405</v>
      </c>
      <c r="DD13" s="18">
        <v>30</v>
      </c>
      <c r="DE13" s="18">
        <v>40</v>
      </c>
      <c r="DF13" s="18" t="s">
        <v>127</v>
      </c>
      <c r="DG13" s="20">
        <v>5</v>
      </c>
      <c r="DH13" s="18" t="s">
        <v>137</v>
      </c>
      <c r="DI13" s="18" t="s">
        <v>137</v>
      </c>
      <c r="DJ13" s="18" t="s">
        <v>137</v>
      </c>
      <c r="DK13" s="18" t="s">
        <v>137</v>
      </c>
      <c r="DL13" s="18" t="s">
        <v>137</v>
      </c>
      <c r="DM13" s="18" t="s">
        <v>137</v>
      </c>
      <c r="DN13" s="18" t="s">
        <v>137</v>
      </c>
      <c r="DO13" s="18" t="s">
        <v>137</v>
      </c>
      <c r="DR13" s="18" t="s">
        <v>137</v>
      </c>
      <c r="DS13" s="18" t="s">
        <v>137</v>
      </c>
      <c r="DV13" s="18" t="s">
        <v>137</v>
      </c>
      <c r="DW13" s="18" t="s">
        <v>137</v>
      </c>
      <c r="DZ13" s="18" t="s">
        <v>137</v>
      </c>
      <c r="ED13" s="18" t="s">
        <v>137</v>
      </c>
      <c r="EE13" s="18" t="s">
        <v>137</v>
      </c>
    </row>
    <row r="14" spans="1:135" s="18" customFormat="1" x14ac:dyDescent="0.2">
      <c r="A14" s="21"/>
      <c r="B14" s="135"/>
      <c r="C14" s="135"/>
      <c r="D14" s="134">
        <f>IF(VLOOKUP($F$3,$BA$13:$IV$18,15,FALSE)&lt;=0,"",VLOOKUP($F$3,$BA$13:$IV$18,15,FALSE))</f>
        <v>2</v>
      </c>
      <c r="E14" s="134"/>
      <c r="F14" s="134"/>
      <c r="G14" s="134"/>
      <c r="H14" s="134" t="str">
        <f>IF(VLOOKUP($F$3,$BA$13:$IV$18,16,FALSE)&lt;=0,"",VLOOKUP($F$3,$BA$13:$IV$18,16,FALSE))</f>
        <v>Buchhaltung</v>
      </c>
      <c r="I14" s="134"/>
      <c r="J14" s="134">
        <f t="shared" si="1"/>
        <v>1</v>
      </c>
      <c r="K14" s="134"/>
      <c r="L14" s="134">
        <f t="shared" si="2"/>
        <v>1</v>
      </c>
      <c r="M14" s="134"/>
      <c r="N14" s="134">
        <f>IF(VLOOKUP($F$3,$BA$13:$IV$18,17,FALSE)&lt;=0,"",VLOOKUP($F$3,$BA$13:$IV$18,17,FALSE))</f>
        <v>1</v>
      </c>
      <c r="O14" s="134"/>
      <c r="P14" s="134">
        <f>IF(VLOOKUP($F$3,$BA$13:$IV$18,18,FALSE)&lt;=0,"",VLOOKUP($F$3,$BA$13:$IV$18,18,FALSE))</f>
        <v>3</v>
      </c>
      <c r="Q14" s="134"/>
      <c r="R14" s="134">
        <f>IF(VLOOKUP($F$3,$BA$13:$IV$18,19,FALSE)&lt;=0,"",VLOOKUP($F$3,$BA$13:$IV$18,19,FALSE))</f>
        <v>1400</v>
      </c>
      <c r="S14" s="134"/>
      <c r="T14" s="134">
        <f>IF(VLOOKUP($F$3,$BA$13:$IV$18,20,FALSE)&lt;=0,"",VLOOKUP($F$3,$BA$13:$IV$18,20,FALSE))</f>
        <v>40</v>
      </c>
      <c r="U14" s="134"/>
      <c r="V14" s="134">
        <f>IF(VLOOKUP($F$3,$BA$13:$IV$18,21,FALSE)&lt;=0,"",VLOOKUP($F$3,$BA$13:$IV$18,21,FALSE))</f>
        <v>40</v>
      </c>
      <c r="W14" s="134"/>
      <c r="X14" s="134" t="str">
        <f>IF(VLOOKUP($F$3,$BA$13:$IV$18,22,FALSE)&lt;=0,"",VLOOKUP($F$3,$BA$13:$IV$18,22,FALSE))</f>
        <v>Mmv</v>
      </c>
      <c r="Y14" s="134"/>
      <c r="Z14" s="17" t="str">
        <f>IF(VLOOKUP($F$3,$BA$13:$IV$18,23,FALSE)&lt;=0,"",VLOOKUP($F$3,$BA$13:$IV$18,23,FALSE))</f>
        <v/>
      </c>
      <c r="AA14" s="86" t="str">
        <f>IF(VLOOKUP($F$3,$BA$13:$IV$18,61,FALSE)&lt;=0,"",VLOOKUP($F$3,$BA$13:$IV$18,61,FALSE))</f>
        <v>X</v>
      </c>
      <c r="AB14" s="86" t="str">
        <f>IF(VLOOKUP($F$3,$BA$13:$IV$18,67,FALSE)&lt;=0,"",VLOOKUP($F$3,$BA$13:$IV$18,67,FALSE))</f>
        <v>X</v>
      </c>
      <c r="AC14" s="86" t="str">
        <f>IF(VLOOKUP($F$3,$BA$13:$IV$18,73,FALSE)&lt;=0,"",VLOOKUP($F$3,$BA$13:$IV$18,73,FALSE))</f>
        <v/>
      </c>
      <c r="AD14" s="86" t="str">
        <f>IF(VLOOKUP($F$3,$BA$13:$IV$18,79,FALSE)&lt;=0,"",VLOOKUP($F$3,$BA$13:$IV$18,79,FALSE))</f>
        <v/>
      </c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BA14" s="18" t="s">
        <v>6</v>
      </c>
      <c r="BB14" s="18">
        <v>1</v>
      </c>
      <c r="BC14" s="18" t="s">
        <v>126</v>
      </c>
      <c r="BD14" s="18">
        <v>1</v>
      </c>
      <c r="BE14" s="18">
        <v>3</v>
      </c>
      <c r="BF14" s="18">
        <v>1463</v>
      </c>
      <c r="BG14" s="18">
        <v>30</v>
      </c>
      <c r="BH14" s="18">
        <v>45</v>
      </c>
      <c r="BI14" s="18" t="s">
        <v>127</v>
      </c>
      <c r="BJ14" s="20"/>
      <c r="BK14" s="18" t="s">
        <v>6</v>
      </c>
      <c r="BO14" s="18">
        <v>2</v>
      </c>
      <c r="BP14" s="18" t="s">
        <v>131</v>
      </c>
      <c r="BQ14" s="18">
        <v>1</v>
      </c>
      <c r="BR14" s="18">
        <v>3</v>
      </c>
      <c r="BS14" s="18">
        <v>1463</v>
      </c>
      <c r="BT14" s="18">
        <v>30</v>
      </c>
      <c r="BU14" s="18">
        <v>40</v>
      </c>
      <c r="BV14" s="18" t="s">
        <v>127</v>
      </c>
      <c r="BX14" s="18">
        <v>3</v>
      </c>
      <c r="BY14" s="18" t="s">
        <v>132</v>
      </c>
      <c r="BZ14" s="18">
        <v>1</v>
      </c>
      <c r="CA14" s="18">
        <v>3</v>
      </c>
      <c r="CB14" s="18">
        <v>1400</v>
      </c>
      <c r="CC14" s="18">
        <v>30</v>
      </c>
      <c r="CD14" s="18">
        <v>40</v>
      </c>
      <c r="CE14" s="18" t="s">
        <v>127</v>
      </c>
      <c r="CG14" s="18">
        <v>4</v>
      </c>
      <c r="CH14" s="18" t="s">
        <v>133</v>
      </c>
      <c r="CI14" s="18">
        <v>1</v>
      </c>
      <c r="CJ14" s="18">
        <v>3</v>
      </c>
      <c r="CK14" s="18">
        <v>1400</v>
      </c>
      <c r="CL14" s="18">
        <v>30</v>
      </c>
      <c r="CM14" s="18">
        <v>40</v>
      </c>
      <c r="CN14" s="18" t="s">
        <v>127</v>
      </c>
      <c r="CP14" s="18">
        <v>5</v>
      </c>
      <c r="CQ14" s="18" t="s">
        <v>134</v>
      </c>
      <c r="CR14" s="18">
        <v>1</v>
      </c>
      <c r="CS14" s="18">
        <v>3</v>
      </c>
      <c r="CT14" s="18">
        <v>1463</v>
      </c>
      <c r="CU14" s="18">
        <v>30</v>
      </c>
      <c r="CV14" s="18">
        <v>40</v>
      </c>
      <c r="CW14" s="18" t="s">
        <v>135</v>
      </c>
      <c r="DH14" s="18" t="s">
        <v>137</v>
      </c>
      <c r="DI14" s="18" t="s">
        <v>137</v>
      </c>
      <c r="DJ14" s="18" t="s">
        <v>137</v>
      </c>
      <c r="DK14" s="18" t="s">
        <v>137</v>
      </c>
      <c r="DL14" s="18" t="s">
        <v>137</v>
      </c>
    </row>
    <row r="15" spans="1:135" s="18" customFormat="1" x14ac:dyDescent="0.2">
      <c r="A15" s="21"/>
      <c r="B15" s="135"/>
      <c r="C15" s="135"/>
      <c r="D15" s="134">
        <f>IF(VLOOKUP($F$3,$BA$13:$IV$18,24,FALSE)&lt;=0,"",VLOOKUP($F$3,$BA$13:$IV$18,24,FALSE))</f>
        <v>3</v>
      </c>
      <c r="E15" s="134"/>
      <c r="F15" s="134"/>
      <c r="G15" s="134"/>
      <c r="H15" s="134" t="str">
        <f>IF(VLOOKUP($F$3,$BA$13:$IV$18,25,FALSE)&lt;=0,"",VLOOKUP($F$3,$BA$13:$IV$18,25,FALSE))</f>
        <v>Produktion</v>
      </c>
      <c r="I15" s="134"/>
      <c r="J15" s="134">
        <f t="shared" si="1"/>
        <v>1</v>
      </c>
      <c r="K15" s="134"/>
      <c r="L15" s="134">
        <f t="shared" si="2"/>
        <v>1</v>
      </c>
      <c r="M15" s="134"/>
      <c r="N15" s="134">
        <f>IF(VLOOKUP($F$3,$BA$13:$IV$18,26,FALSE)&lt;=0,"",VLOOKUP($F$3,$BA$13:$IV$18,26,FALSE))</f>
        <v>1</v>
      </c>
      <c r="O15" s="134"/>
      <c r="P15" s="134">
        <f>IF(VLOOKUP($F$3,$BA$13:$IV$18,27,FALSE)&lt;=0,"",VLOOKUP($F$3,$BA$13:$IV$18,27,FALSE))</f>
        <v>3</v>
      </c>
      <c r="Q15" s="134"/>
      <c r="R15" s="134">
        <f>IF(VLOOKUP($F$3,$BA$13:$IV$18,28,FALSE)&lt;=0,"",VLOOKUP($F$3,$BA$13:$IV$18,28,FALSE))</f>
        <v>1405</v>
      </c>
      <c r="S15" s="134"/>
      <c r="T15" s="134">
        <f>IF(VLOOKUP($F$3,$BA$13:$IV$18,29,FALSE)&lt;=0,"",VLOOKUP($F$3,$BA$13:$IV$18,29,FALSE))</f>
        <v>30</v>
      </c>
      <c r="U15" s="134"/>
      <c r="V15" s="134">
        <f>IF(VLOOKUP($F$3,$BA$13:$IV$18,30,FALSE)&lt;=0,"",VLOOKUP($F$3,$BA$13:$IV$18,30,FALSE))</f>
        <v>30</v>
      </c>
      <c r="W15" s="134"/>
      <c r="X15" s="134" t="str">
        <f>IF(VLOOKUP($F$3,$BA$13:$IV$18,31,FALSE)&lt;=0,"",VLOOKUP($F$3,$BA$13:$IV$18,31,FALSE))</f>
        <v>Mmv</v>
      </c>
      <c r="Y15" s="134"/>
      <c r="Z15" s="17" t="str">
        <f>IF(VLOOKUP($F$3,$BA$13:$IV$18,32,FALSE)&lt;=0,"",VLOOKUP($F$3,$BA$13:$IV$18,32,FALSE))</f>
        <v/>
      </c>
      <c r="AA15" s="86" t="str">
        <f>IF(VLOOKUP($F$3,$BA$13:$IV$18,62,FALSE)&lt;=0,"",VLOOKUP($F$3,$BA$13:$IV$18,62,FALSE))</f>
        <v>X</v>
      </c>
      <c r="AB15" s="86" t="str">
        <f>IF(VLOOKUP($F$3,$BA$13:$IV$18,68,FALSE)&lt;=0,"",VLOOKUP($F$3,$BA$13:$IV$18,68,FALSE))</f>
        <v/>
      </c>
      <c r="AC15" s="86" t="str">
        <f>IF(VLOOKUP($F$3,$BA$13:$IV$18,74,FALSE)&lt;=0,"",VLOOKUP($F$3,$BA$13:$IV$18,74,FALSE))</f>
        <v>X</v>
      </c>
      <c r="AD15" s="86" t="str">
        <f>IF(VLOOKUP($F$3,$BA$13:$IV$18,80,FALSE)&lt;=0,"",VLOOKUP($F$3,$BA$13:$IV$18,80,FALSE))</f>
        <v/>
      </c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BA15" s="19" t="s">
        <v>7</v>
      </c>
      <c r="BB15" s="18" t="s">
        <v>138</v>
      </c>
      <c r="BC15" s="18" t="s">
        <v>139</v>
      </c>
      <c r="BD15" s="18">
        <v>1</v>
      </c>
      <c r="BE15" s="18">
        <v>3</v>
      </c>
      <c r="BF15" s="18">
        <v>1463</v>
      </c>
      <c r="BG15" s="18">
        <v>30</v>
      </c>
      <c r="BH15" s="18">
        <v>50</v>
      </c>
      <c r="BI15" s="18" t="s">
        <v>127</v>
      </c>
      <c r="BJ15" s="20"/>
      <c r="BK15" s="18" t="s">
        <v>6</v>
      </c>
      <c r="BM15" s="18" t="s">
        <v>138</v>
      </c>
      <c r="BO15" s="18">
        <v>1</v>
      </c>
      <c r="BP15" s="18" t="s">
        <v>140</v>
      </c>
      <c r="BQ15" s="18">
        <v>1</v>
      </c>
      <c r="BR15" s="18">
        <v>3</v>
      </c>
      <c r="BS15" s="18">
        <v>1463</v>
      </c>
      <c r="BT15" s="18">
        <v>40</v>
      </c>
      <c r="BU15" s="18">
        <v>50</v>
      </c>
      <c r="BV15" s="18" t="s">
        <v>127</v>
      </c>
      <c r="BX15" s="18">
        <v>2</v>
      </c>
      <c r="BY15" s="18" t="s">
        <v>141</v>
      </c>
      <c r="BZ15" s="18">
        <v>1</v>
      </c>
      <c r="CA15" s="18">
        <v>3</v>
      </c>
      <c r="CB15" s="18">
        <v>1463</v>
      </c>
      <c r="CC15" s="18">
        <v>40</v>
      </c>
      <c r="CD15" s="18">
        <v>50</v>
      </c>
      <c r="CE15" s="18" t="s">
        <v>127</v>
      </c>
      <c r="CG15" s="18">
        <v>3</v>
      </c>
      <c r="CH15" s="18" t="s">
        <v>142</v>
      </c>
      <c r="CI15" s="18">
        <v>1</v>
      </c>
      <c r="CK15" s="18">
        <v>1400</v>
      </c>
      <c r="CL15" s="18">
        <v>30</v>
      </c>
      <c r="CM15" s="18">
        <v>50</v>
      </c>
      <c r="CN15" s="18" t="s">
        <v>127</v>
      </c>
      <c r="CP15" s="18" t="s">
        <v>138</v>
      </c>
      <c r="CQ15" s="18" t="s">
        <v>143</v>
      </c>
      <c r="CR15" s="18">
        <v>1</v>
      </c>
      <c r="CS15" s="18">
        <v>3</v>
      </c>
      <c r="CT15" s="18">
        <v>1400</v>
      </c>
      <c r="CU15" s="18">
        <v>30</v>
      </c>
      <c r="CV15" s="18">
        <v>50</v>
      </c>
      <c r="CW15" s="18" t="s">
        <v>127</v>
      </c>
      <c r="DH15" s="18" t="s">
        <v>137</v>
      </c>
      <c r="DI15" s="18" t="s">
        <v>137</v>
      </c>
      <c r="DJ15" s="18" t="s">
        <v>137</v>
      </c>
      <c r="DK15" s="18" t="s">
        <v>137</v>
      </c>
      <c r="DL15" s="18" t="s">
        <v>137</v>
      </c>
      <c r="DT15" s="18" t="s">
        <v>138</v>
      </c>
      <c r="DU15" s="18" t="s">
        <v>144</v>
      </c>
      <c r="DV15" s="18" t="s">
        <v>144</v>
      </c>
      <c r="DW15" s="18" t="s">
        <v>144</v>
      </c>
      <c r="DX15" s="18" t="s">
        <v>138</v>
      </c>
    </row>
    <row r="16" spans="1:135" s="18" customFormat="1" x14ac:dyDescent="0.2">
      <c r="A16" s="21"/>
      <c r="B16" s="135"/>
      <c r="C16" s="135"/>
      <c r="D16" s="134">
        <f>IF(VLOOKUP($F$3,$BA$13:$IV$18,33,FALSE)&lt;=0,"",VLOOKUP($F$3,$BA$13:$IV$18,33,FALSE))</f>
        <v>4</v>
      </c>
      <c r="E16" s="134"/>
      <c r="F16" s="134"/>
      <c r="G16" s="134"/>
      <c r="H16" s="134" t="str">
        <f>IF(VLOOKUP($F$3,$BA$13:$IV$18,34,FALSE)&lt;=0,"",VLOOKUP($F$3,$BA$13:$IV$18,34,FALSE))</f>
        <v>Versand</v>
      </c>
      <c r="I16" s="134"/>
      <c r="J16" s="134">
        <f t="shared" si="1"/>
        <v>1</v>
      </c>
      <c r="K16" s="134"/>
      <c r="L16" s="134">
        <f t="shared" si="2"/>
        <v>1</v>
      </c>
      <c r="M16" s="134"/>
      <c r="N16" s="134">
        <f>IF(VLOOKUP($F$3,$BA$13:$IV$18,35,FALSE)&lt;=0,"",VLOOKUP($F$3,$BA$13:$IV$18,35,FALSE))</f>
        <v>1</v>
      </c>
      <c r="O16" s="134"/>
      <c r="P16" s="134">
        <f>IF(VLOOKUP($F$3,$BA$13:$IV$18,36,FALSE)&lt;=0,"",VLOOKUP($F$3,$BA$13:$IV$18,36,FALSE))</f>
        <v>3</v>
      </c>
      <c r="Q16" s="134"/>
      <c r="R16" s="134">
        <f>IF(VLOOKUP($F$3,$BA$13:$IV$18,37,FALSE)&lt;=0,"",VLOOKUP($F$3,$BA$13:$IV$18,37,FALSE))</f>
        <v>1400</v>
      </c>
      <c r="S16" s="134"/>
      <c r="T16" s="134">
        <f>IF(VLOOKUP($F$3,$BA$13:$IV$18,38,FALSE)&lt;=0,"",VLOOKUP($F$3,$BA$13:$IV$18,38,FALSE))</f>
        <v>30</v>
      </c>
      <c r="U16" s="134"/>
      <c r="V16" s="134">
        <f>IF(VLOOKUP($F$3,$BA$13:$IV$18,39,FALSE)&lt;=0,"",VLOOKUP($F$3,$BA$13:$IV$18,39,FALSE))</f>
        <v>30</v>
      </c>
      <c r="W16" s="134"/>
      <c r="X16" s="134" t="str">
        <f>IF(VLOOKUP($F$3,$BA$13:$IV$18,40,FALSE)&lt;=0,"",VLOOKUP($F$3,$BA$13:$IV$18,40,FALSE))</f>
        <v>Mmv</v>
      </c>
      <c r="Y16" s="134"/>
      <c r="Z16" s="17" t="str">
        <f>IF(VLOOKUP($F$3,$BA$13:$IV$18,41,FALSE)&lt;=0,"",VLOOKUP($F$3,$BA$13:$IV$18,41,FALSE))</f>
        <v/>
      </c>
      <c r="AA16" s="86" t="str">
        <f>IF(VLOOKUP($F$3,$BA$13:$IV$18,63,FALSE)&lt;=0,"",VLOOKUP($F$3,$BA$13:$IV$18,63,FALSE))</f>
        <v>X</v>
      </c>
      <c r="AB16" s="86" t="str">
        <f>IF(VLOOKUP($F$3,$BA$13:$IV$18,69,FALSE)&lt;=0,"",VLOOKUP($F$3,$BA$13:$IV$18,69,FALSE))</f>
        <v/>
      </c>
      <c r="AC16" s="86" t="str">
        <f>IF(VLOOKUP($F$3,$BA$13:$IV$18,75,FALSE)&lt;=0,"",VLOOKUP($F$3,$BA$13:$IV$18,75,FALSE))</f>
        <v>X</v>
      </c>
      <c r="AD16" s="86" t="str">
        <f>IF(VLOOKUP($F$3,$BA$13:$IV$18,81,FALSE)&lt;=0,"",VLOOKUP($F$3,$BA$13:$IV$18,81,FALSE))</f>
        <v/>
      </c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BA16" s="19" t="s">
        <v>10</v>
      </c>
      <c r="BB16" s="18" t="s">
        <v>138</v>
      </c>
      <c r="BC16" s="18" t="s">
        <v>139</v>
      </c>
      <c r="BD16" s="18">
        <v>1</v>
      </c>
      <c r="BE16" s="18">
        <v>3</v>
      </c>
      <c r="BF16" s="18">
        <v>1405</v>
      </c>
      <c r="BG16" s="18">
        <v>50</v>
      </c>
      <c r="BH16" s="18">
        <v>30</v>
      </c>
      <c r="BI16" s="18" t="s">
        <v>127</v>
      </c>
      <c r="BJ16" s="20">
        <v>4</v>
      </c>
      <c r="BK16" s="18" t="s">
        <v>145</v>
      </c>
      <c r="BM16" s="18" t="s">
        <v>138</v>
      </c>
      <c r="BO16" s="18">
        <v>1</v>
      </c>
      <c r="BP16" s="18" t="s">
        <v>140</v>
      </c>
      <c r="BQ16" s="18">
        <v>1</v>
      </c>
      <c r="BR16" s="18">
        <v>3</v>
      </c>
      <c r="BS16" s="18">
        <v>1463</v>
      </c>
      <c r="BT16" s="18">
        <v>40</v>
      </c>
      <c r="BU16" s="18">
        <v>40</v>
      </c>
      <c r="BV16" s="18" t="s">
        <v>127</v>
      </c>
      <c r="BX16" s="18">
        <v>2</v>
      </c>
      <c r="BY16" s="18" t="s">
        <v>141</v>
      </c>
      <c r="BZ16" s="18">
        <v>1</v>
      </c>
      <c r="CA16" s="18">
        <v>3</v>
      </c>
      <c r="CB16" s="18">
        <v>1463</v>
      </c>
      <c r="CC16" s="18">
        <v>30</v>
      </c>
      <c r="CD16" s="18">
        <v>50</v>
      </c>
      <c r="CE16" s="18" t="s">
        <v>127</v>
      </c>
      <c r="CG16" s="18">
        <v>3</v>
      </c>
      <c r="CH16" s="18" t="s">
        <v>142</v>
      </c>
      <c r="CI16" s="18">
        <v>1</v>
      </c>
      <c r="CK16" s="18">
        <v>1400</v>
      </c>
      <c r="CL16" s="18">
        <v>30</v>
      </c>
      <c r="CM16" s="18">
        <v>40</v>
      </c>
      <c r="CN16" s="18" t="s">
        <v>127</v>
      </c>
      <c r="CP16" s="18" t="s">
        <v>138</v>
      </c>
      <c r="CQ16" s="18" t="s">
        <v>143</v>
      </c>
      <c r="CR16" s="18">
        <v>1</v>
      </c>
      <c r="CS16" s="18">
        <v>3</v>
      </c>
      <c r="CT16" s="18">
        <v>1400</v>
      </c>
      <c r="CU16" s="18">
        <v>30</v>
      </c>
      <c r="CV16" s="18">
        <v>30</v>
      </c>
      <c r="CW16" s="18" t="s">
        <v>127</v>
      </c>
      <c r="DH16" s="18" t="s">
        <v>137</v>
      </c>
      <c r="DK16" s="18" t="s">
        <v>137</v>
      </c>
      <c r="DL16" s="18" t="s">
        <v>137</v>
      </c>
      <c r="DT16" s="18" t="s">
        <v>138</v>
      </c>
      <c r="DU16" s="18" t="s">
        <v>144</v>
      </c>
      <c r="DV16" s="18" t="s">
        <v>144</v>
      </c>
      <c r="DW16" s="18" t="s">
        <v>144</v>
      </c>
      <c r="DX16" s="18" t="s">
        <v>138</v>
      </c>
    </row>
    <row r="17" spans="1:127" s="18" customFormat="1" x14ac:dyDescent="0.2">
      <c r="A17" s="21"/>
      <c r="B17" s="135"/>
      <c r="C17" s="135"/>
      <c r="D17" s="134">
        <f>IF(VLOOKUP($F$3,$BA$13:$IV$18,42,FALSE)&lt;=0,"",VLOOKUP($F$3,$BA$13:$IV$18,42,FALSE))</f>
        <v>5</v>
      </c>
      <c r="E17" s="134"/>
      <c r="F17" s="134"/>
      <c r="G17" s="134"/>
      <c r="H17" s="134" t="str">
        <f>IF(VLOOKUP($F$3,$BA$13:$IV$18,43,FALSE)&lt;=0,"",VLOOKUP($F$3,$BA$13:$IV$18,43,FALSE))</f>
        <v>Verkauf</v>
      </c>
      <c r="I17" s="134"/>
      <c r="J17" s="134">
        <f t="shared" si="1"/>
        <v>1</v>
      </c>
      <c r="K17" s="134"/>
      <c r="L17" s="134">
        <f t="shared" si="2"/>
        <v>1</v>
      </c>
      <c r="M17" s="134"/>
      <c r="N17" s="134">
        <f>IF(VLOOKUP($F$3,$BA$13:$IV$18,44,FALSE)&lt;=0,"",VLOOKUP($F$3,$BA$13:$IV$18,44,FALSE))</f>
        <v>1</v>
      </c>
      <c r="O17" s="134"/>
      <c r="P17" s="134">
        <f>IF(VLOOKUP($F$3,$BA$13:$IV$18,45,FALSE)&lt;=0,"",VLOOKUP($F$3,$BA$13:$IV$18,45,FALSE))</f>
        <v>3</v>
      </c>
      <c r="Q17" s="134"/>
      <c r="R17" s="134">
        <f>IF(VLOOKUP($F$3,$BA$13:$IV$18,46,FALSE)&lt;=0,"",VLOOKUP($F$3,$BA$13:$IV$18,46,FALSE))</f>
        <v>1400</v>
      </c>
      <c r="S17" s="134"/>
      <c r="T17" s="134">
        <f>IF(VLOOKUP($F$3,$BA$13:$IV$18,47,FALSE)&lt;=0,"",VLOOKUP($F$3,$BA$13:$IV$18,47,FALSE))</f>
        <v>30</v>
      </c>
      <c r="U17" s="134"/>
      <c r="V17" s="134">
        <f>IF(VLOOKUP($F$3,$BA$13:$IV$18,48,FALSE)&lt;=0,"",VLOOKUP($F$3,$BA$13:$IV$18,48,FALSE))</f>
        <v>30</v>
      </c>
      <c r="W17" s="134"/>
      <c r="X17" s="134" t="str">
        <f>IF(VLOOKUP($F$3,$BA$13:$IV$18,49,FALSE)&lt;=0,"",VLOOKUP($F$3,$BA$13:$IV$18,49,FALSE))</f>
        <v>Mpol</v>
      </c>
      <c r="Y17" s="134"/>
      <c r="Z17" s="17" t="str">
        <f>IF(VLOOKUP($F$3,$BA$13:$IV$18,50,FALSE)&lt;=0,"",VLOOKUP($F$3,$BA$13:$IV$18,50,FALSE))</f>
        <v/>
      </c>
      <c r="AA17" s="86" t="str">
        <f>IF(VLOOKUP($F$3,$BA$13:$IV$18,64,FALSE)&lt;=0,"",VLOOKUP($F$3,$BA$13:$IV$18,64,FALSE))</f>
        <v>X</v>
      </c>
      <c r="AB17" s="86" t="str">
        <f>IF(VLOOKUP($F$3,$BA$13:$IV$18,70,FALSE)&lt;=0,"",VLOOKUP($F$3,$BA$13:$IV$18,70,FALSE))</f>
        <v>X</v>
      </c>
      <c r="AC17" s="86" t="str">
        <f>IF(VLOOKUP($F$3,$BA$13:$IV$18,76,FALSE)&lt;=0,"",VLOOKUP($F$3,$BA$13:$IV$18,76,FALSE))</f>
        <v/>
      </c>
      <c r="AD17" s="86" t="str">
        <f>IF(VLOOKUP($F$3,$BA$13:$IV$18,82,FALSE)&lt;=0,"",VLOOKUP($F$3,$BA$13:$IV$18,82,FALSE))</f>
        <v>X</v>
      </c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BA17" s="19" t="s">
        <v>13</v>
      </c>
      <c r="BB17" s="18" t="s">
        <v>138</v>
      </c>
      <c r="BC17" s="18" t="s">
        <v>139</v>
      </c>
      <c r="BD17" s="18">
        <v>1</v>
      </c>
      <c r="BE17" s="18">
        <v>3</v>
      </c>
      <c r="BF17" s="18">
        <v>1400</v>
      </c>
      <c r="BG17" s="18">
        <v>40</v>
      </c>
      <c r="BH17" s="18">
        <v>40</v>
      </c>
      <c r="BI17" s="18" t="s">
        <v>127</v>
      </c>
      <c r="BJ17" s="20"/>
      <c r="BK17" s="18" t="s">
        <v>138</v>
      </c>
      <c r="BM17" s="18">
        <v>3</v>
      </c>
      <c r="BO17" s="18">
        <v>1</v>
      </c>
      <c r="BP17" s="18" t="s">
        <v>140</v>
      </c>
      <c r="BQ17" s="18">
        <v>1</v>
      </c>
      <c r="BR17" s="18">
        <v>3</v>
      </c>
      <c r="BS17" s="18">
        <v>1463</v>
      </c>
      <c r="BT17" s="18">
        <v>30</v>
      </c>
      <c r="BU17" s="18">
        <v>50</v>
      </c>
      <c r="BV17" s="18" t="s">
        <v>127</v>
      </c>
      <c r="BX17" s="18">
        <v>2</v>
      </c>
      <c r="BY17" s="18" t="s">
        <v>141</v>
      </c>
      <c r="BZ17" s="18">
        <v>1</v>
      </c>
      <c r="CA17" s="18">
        <v>3</v>
      </c>
      <c r="CB17" s="18">
        <v>1463</v>
      </c>
      <c r="CC17" s="18">
        <v>40</v>
      </c>
      <c r="CD17" s="18">
        <v>40</v>
      </c>
      <c r="CE17" s="18" t="s">
        <v>127</v>
      </c>
      <c r="CG17" s="18">
        <v>3</v>
      </c>
      <c r="CH17" s="18" t="s">
        <v>142</v>
      </c>
      <c r="CI17" s="18">
        <v>1</v>
      </c>
      <c r="CJ17" s="18">
        <v>3</v>
      </c>
      <c r="CK17" s="18">
        <v>1400</v>
      </c>
      <c r="CL17" s="18">
        <v>30</v>
      </c>
      <c r="CM17" s="18">
        <v>30</v>
      </c>
      <c r="CN17" s="18" t="s">
        <v>127</v>
      </c>
      <c r="CP17" s="18" t="s">
        <v>138</v>
      </c>
      <c r="CQ17" s="18" t="s">
        <v>143</v>
      </c>
      <c r="CR17" s="18">
        <v>2</v>
      </c>
      <c r="CT17" s="18">
        <v>1400</v>
      </c>
      <c r="CU17" s="18">
        <v>30</v>
      </c>
      <c r="CV17" s="18">
        <v>40</v>
      </c>
      <c r="CW17" s="18" t="s">
        <v>127</v>
      </c>
      <c r="DH17" s="18" t="s">
        <v>138</v>
      </c>
      <c r="DI17" s="18" t="s">
        <v>144</v>
      </c>
      <c r="DJ17" s="18" t="s">
        <v>144</v>
      </c>
      <c r="DK17" s="18" t="s">
        <v>144</v>
      </c>
      <c r="DL17" s="18" t="s">
        <v>138</v>
      </c>
      <c r="DU17" s="18" t="s">
        <v>144</v>
      </c>
      <c r="DW17" s="18" t="s">
        <v>146</v>
      </c>
    </row>
    <row r="18" spans="1:127" s="18" customFormat="1" x14ac:dyDescent="0.2">
      <c r="A18" s="21"/>
      <c r="B18" s="135"/>
      <c r="C18" s="135"/>
      <c r="D18" s="134">
        <f>IF(VLOOKUP($F$3,$BA$13:$IV$18,51,FALSE)&lt;=0,"",VLOOKUP($F$3,$BA$13:$IV$18,51,FALSE))</f>
        <v>6</v>
      </c>
      <c r="E18" s="134"/>
      <c r="F18" s="134"/>
      <c r="G18" s="134"/>
      <c r="H18" s="134" t="str">
        <f>IF(VLOOKUP($F$3,$BA$13:$IV$18,52,FALSE)&lt;=0,"",VLOOKUP($F$3,$BA$13:$IV$18,52,FALSE))</f>
        <v>Einkauf</v>
      </c>
      <c r="I18" s="134"/>
      <c r="J18" s="134">
        <f t="shared" si="1"/>
        <v>1</v>
      </c>
      <c r="K18" s="134"/>
      <c r="L18" s="134">
        <f t="shared" si="2"/>
        <v>1</v>
      </c>
      <c r="M18" s="134"/>
      <c r="N18" s="134">
        <f>IF(VLOOKUP($F$3,$BA$13:$IV$18,53,FALSE)&lt;=0,"",VLOOKUP($F$3,$BA$13:$IV$18,53,FALSE))</f>
        <v>1</v>
      </c>
      <c r="O18" s="134"/>
      <c r="P18" s="134">
        <f>IF(VLOOKUP($F$3,$BA$13:$IV$18,54,FALSE)&lt;=0,"",VLOOKUP($F$3,$BA$13:$IV$18,54,FALSE))</f>
        <v>3</v>
      </c>
      <c r="Q18" s="134"/>
      <c r="R18" s="134">
        <f>IF(VLOOKUP($F$3,$BA$13:$IV$18,55,FALSE)&lt;=0,"",VLOOKUP($F$3,$BA$13:$IV$18,55,FALSE))</f>
        <v>1405</v>
      </c>
      <c r="S18" s="134"/>
      <c r="T18" s="134">
        <f>IF(VLOOKUP($F$3,$BA$13:$IV$18,56,FALSE)&lt;=0,"",VLOOKUP($F$3,$BA$13:$IV$18,56,FALSE))</f>
        <v>30</v>
      </c>
      <c r="U18" s="134"/>
      <c r="V18" s="134">
        <f>IF(VLOOKUP($F$3,$BA$13:$IV$18,57,FALSE)&lt;=0,"",VLOOKUP($F$3,$BA$13:$IV$18,57,FALSE))</f>
        <v>40</v>
      </c>
      <c r="W18" s="134"/>
      <c r="X18" s="134" t="str">
        <f>IF(VLOOKUP($F$3,$BA$13:$IV$18,58,FALSE)&lt;=0,"",VLOOKUP($F$3,$BA$13:$IV$18,58,FALSE))</f>
        <v>Mmv</v>
      </c>
      <c r="Y18" s="134"/>
      <c r="Z18" s="17">
        <f>IF(VLOOKUP($F$3,$BA$13:$IV$18,59,FALSE)&lt;=0,"",VLOOKUP($F$3,$BA$13:$IV$18,59,FALSE))</f>
        <v>5</v>
      </c>
      <c r="AA18" s="86" t="str">
        <f>IF(VLOOKUP($F$3,$BA$13:$IV$18,65,FALSE)&lt;=0,"",VLOOKUP($F$3,$BA$13:$IV$18,65,FALSE))</f>
        <v>X</v>
      </c>
      <c r="AB18" s="86" t="str">
        <f>IF(VLOOKUP($F$3,$BA$13:$IV$18,71,FALSE)&lt;=0,"",VLOOKUP($F$3,$BA$13:$IV$18,71,FALSE))</f>
        <v>X</v>
      </c>
      <c r="AC18" s="86" t="str">
        <f>IF(VLOOKUP($F$3,$BA$13:$IV$18,77,FALSE)&lt;=0,"",VLOOKUP($F$3,$BA$13:$IV$18,77,FALSE))</f>
        <v/>
      </c>
      <c r="AD18" s="86" t="str">
        <f>IF(VLOOKUP($F$3,$BA$13:$IV$18,83,FALSE)&lt;=0,"",VLOOKUP($F$3,$BA$13:$IV$18,83,FALSE))</f>
        <v>X</v>
      </c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BA18" s="19" t="s">
        <v>17</v>
      </c>
      <c r="BB18" s="18">
        <v>1</v>
      </c>
      <c r="BC18" s="18" t="s">
        <v>139</v>
      </c>
      <c r="BD18" s="18">
        <v>1</v>
      </c>
      <c r="BE18" s="18">
        <v>3</v>
      </c>
      <c r="BF18" s="18">
        <v>1400</v>
      </c>
      <c r="BG18" s="18">
        <v>30</v>
      </c>
      <c r="BH18" s="18">
        <v>30</v>
      </c>
      <c r="BI18" s="18" t="s">
        <v>127</v>
      </c>
      <c r="BJ18" s="20"/>
      <c r="BO18" s="18">
        <v>1</v>
      </c>
      <c r="BP18" s="18" t="s">
        <v>147</v>
      </c>
      <c r="BQ18" s="18">
        <v>1</v>
      </c>
      <c r="BR18" s="18">
        <v>3</v>
      </c>
      <c r="BS18" s="18">
        <v>1463</v>
      </c>
      <c r="BT18" s="18">
        <v>30</v>
      </c>
      <c r="BU18" s="18">
        <v>30</v>
      </c>
      <c r="BV18" s="18" t="s">
        <v>127</v>
      </c>
      <c r="BX18" s="18">
        <v>1</v>
      </c>
      <c r="BY18" s="18" t="s">
        <v>148</v>
      </c>
      <c r="BZ18" s="18">
        <v>1</v>
      </c>
      <c r="CB18" s="18">
        <v>1410</v>
      </c>
      <c r="CD18" s="18">
        <v>30</v>
      </c>
      <c r="CE18" s="18" t="s">
        <v>127</v>
      </c>
    </row>
    <row r="19" spans="1:127" s="18" customFormat="1" x14ac:dyDescent="0.2">
      <c r="A19" s="21"/>
      <c r="B19" s="135"/>
      <c r="C19" s="135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</row>
    <row r="20" spans="1:127" s="18" customFormat="1" x14ac:dyDescent="0.2">
      <c r="A20" s="21"/>
      <c r="B20" s="135"/>
      <c r="C20" s="135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</row>
    <row r="21" spans="1:127" s="18" customFormat="1" x14ac:dyDescent="0.2">
      <c r="A21" s="21"/>
      <c r="B21" s="135"/>
      <c r="C21" s="135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</row>
    <row r="22" spans="1:127" s="18" customFormat="1" x14ac:dyDescent="0.2">
      <c r="A22" s="21"/>
      <c r="B22" s="135"/>
      <c r="C22" s="135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</row>
    <row r="23" spans="1:127" s="18" customFormat="1" x14ac:dyDescent="0.2">
      <c r="A23" s="21"/>
      <c r="B23" s="135"/>
      <c r="C23" s="135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</row>
    <row r="24" spans="1:127" s="18" customFormat="1" x14ac:dyDescent="0.2">
      <c r="A24" s="21"/>
      <c r="B24" s="135"/>
      <c r="C24" s="135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</row>
    <row r="25" spans="1:127" s="18" customFormat="1" x14ac:dyDescent="0.2">
      <c r="A25" s="21"/>
      <c r="B25" s="135"/>
      <c r="C25" s="135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</row>
    <row r="26" spans="1:127" s="18" customFormat="1" x14ac:dyDescent="0.2">
      <c r="A26" s="21"/>
      <c r="B26" s="135"/>
      <c r="C26" s="135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</row>
    <row r="27" spans="1:127" s="18" customFormat="1" x14ac:dyDescent="0.2">
      <c r="A27" s="21"/>
      <c r="B27" s="135"/>
      <c r="C27" s="135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</row>
    <row r="28" spans="1:127" s="18" customFormat="1" x14ac:dyDescent="0.2">
      <c r="A28" s="21"/>
      <c r="B28" s="135"/>
      <c r="C28" s="135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</row>
    <row r="29" spans="1:127" s="18" customFormat="1" x14ac:dyDescent="0.2">
      <c r="A29" s="21"/>
      <c r="B29" s="135"/>
      <c r="C29" s="135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</row>
    <row r="30" spans="1:127" s="18" customFormat="1" x14ac:dyDescent="0.2">
      <c r="A30" s="21"/>
      <c r="B30" s="135"/>
      <c r="C30" s="135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</row>
    <row r="31" spans="1:127" s="18" customFormat="1" hidden="1" x14ac:dyDescent="0.2">
      <c r="A31" s="21"/>
      <c r="B31" s="131"/>
      <c r="C31" s="131"/>
      <c r="D31" s="133"/>
      <c r="E31" s="133"/>
      <c r="F31" s="130"/>
      <c r="G31" s="130"/>
      <c r="H31" s="130"/>
      <c r="I31" s="130"/>
      <c r="J31" s="130"/>
      <c r="K31" s="130"/>
      <c r="L31" s="130"/>
      <c r="M31" s="130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0"/>
      <c r="Y31" s="130"/>
    </row>
    <row r="32" spans="1:127" s="18" customFormat="1" hidden="1" x14ac:dyDescent="0.2">
      <c r="A32" s="21"/>
      <c r="B32" s="131"/>
      <c r="C32" s="131"/>
      <c r="D32" s="133"/>
      <c r="E32" s="133"/>
      <c r="F32" s="130"/>
      <c r="G32" s="130"/>
      <c r="H32" s="130"/>
      <c r="I32" s="130"/>
      <c r="J32" s="130"/>
      <c r="K32" s="130"/>
      <c r="L32" s="130"/>
      <c r="M32" s="130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0"/>
      <c r="Y32" s="130"/>
    </row>
    <row r="33" spans="1:25" s="18" customFormat="1" hidden="1" x14ac:dyDescent="0.2">
      <c r="A33" s="21"/>
      <c r="B33" s="131"/>
      <c r="C33" s="131"/>
      <c r="D33" s="133"/>
      <c r="E33" s="133"/>
      <c r="F33" s="130"/>
      <c r="G33" s="130"/>
      <c r="H33" s="130"/>
      <c r="I33" s="130"/>
      <c r="J33" s="130"/>
      <c r="K33" s="130"/>
      <c r="L33" s="130"/>
      <c r="M33" s="130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0"/>
      <c r="Y33" s="130"/>
    </row>
    <row r="34" spans="1:25" s="18" customFormat="1" hidden="1" x14ac:dyDescent="0.2">
      <c r="A34" s="21"/>
      <c r="B34" s="131"/>
      <c r="C34" s="131"/>
      <c r="D34" s="133"/>
      <c r="E34" s="133"/>
      <c r="F34" s="130"/>
      <c r="G34" s="130"/>
      <c r="H34" s="130"/>
      <c r="I34" s="130"/>
      <c r="J34" s="130"/>
      <c r="K34" s="130"/>
      <c r="L34" s="130"/>
      <c r="M34" s="130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0"/>
      <c r="Y34" s="130"/>
    </row>
    <row r="35" spans="1:25" s="18" customFormat="1" hidden="1" x14ac:dyDescent="0.2">
      <c r="A35" s="21"/>
      <c r="B35" s="131"/>
      <c r="C35" s="131"/>
      <c r="D35" s="133"/>
      <c r="E35" s="133"/>
      <c r="F35" s="130"/>
      <c r="G35" s="130"/>
      <c r="H35" s="130"/>
      <c r="I35" s="130"/>
      <c r="J35" s="130"/>
      <c r="K35" s="130"/>
      <c r="L35" s="130"/>
      <c r="M35" s="130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0"/>
      <c r="Y35" s="130"/>
    </row>
    <row r="36" spans="1:25" s="18" customFormat="1" hidden="1" x14ac:dyDescent="0.2">
      <c r="A36" s="21"/>
      <c r="B36" s="131"/>
      <c r="C36" s="131"/>
      <c r="D36" s="133"/>
      <c r="E36" s="133"/>
      <c r="F36" s="130"/>
      <c r="G36" s="130"/>
      <c r="H36" s="130"/>
      <c r="I36" s="130"/>
      <c r="J36" s="130"/>
      <c r="K36" s="130"/>
      <c r="L36" s="130"/>
      <c r="M36" s="130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0"/>
      <c r="Y36" s="130"/>
    </row>
    <row r="37" spans="1:25" s="18" customFormat="1" hidden="1" x14ac:dyDescent="0.2">
      <c r="A37" s="21"/>
      <c r="B37" s="131"/>
      <c r="C37" s="131"/>
      <c r="D37" s="133"/>
      <c r="E37" s="133"/>
      <c r="F37" s="130"/>
      <c r="G37" s="130"/>
      <c r="H37" s="130"/>
      <c r="I37" s="130"/>
      <c r="J37" s="130"/>
      <c r="K37" s="130"/>
      <c r="L37" s="130"/>
      <c r="M37" s="130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0"/>
      <c r="Y37" s="130"/>
    </row>
    <row r="38" spans="1:25" s="18" customFormat="1" hidden="1" x14ac:dyDescent="0.2">
      <c r="A38" s="21"/>
      <c r="B38" s="131"/>
      <c r="C38" s="131"/>
      <c r="D38" s="133"/>
      <c r="E38" s="133"/>
      <c r="F38" s="130"/>
      <c r="G38" s="130"/>
      <c r="H38" s="130"/>
      <c r="I38" s="130"/>
      <c r="J38" s="130"/>
      <c r="K38" s="130"/>
      <c r="L38" s="130"/>
      <c r="M38" s="130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0"/>
      <c r="Y38" s="130"/>
    </row>
    <row r="39" spans="1:25" s="18" customFormat="1" hidden="1" x14ac:dyDescent="0.2">
      <c r="A39" s="21"/>
      <c r="B39" s="131"/>
      <c r="C39" s="131"/>
      <c r="D39" s="133"/>
      <c r="E39" s="133"/>
      <c r="F39" s="130"/>
      <c r="G39" s="130"/>
      <c r="H39" s="130"/>
      <c r="I39" s="130"/>
      <c r="J39" s="130"/>
      <c r="K39" s="130"/>
      <c r="L39" s="130"/>
      <c r="M39" s="130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0"/>
      <c r="Y39" s="130"/>
    </row>
    <row r="40" spans="1:25" s="18" customFormat="1" hidden="1" x14ac:dyDescent="0.2">
      <c r="A40" s="21"/>
      <c r="B40" s="131"/>
      <c r="C40" s="131"/>
      <c r="D40" s="133"/>
      <c r="E40" s="133"/>
      <c r="F40" s="130"/>
      <c r="G40" s="130"/>
      <c r="H40" s="130"/>
      <c r="I40" s="130"/>
      <c r="J40" s="130"/>
      <c r="K40" s="130"/>
      <c r="L40" s="130"/>
      <c r="M40" s="130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0"/>
      <c r="Y40" s="130"/>
    </row>
    <row r="41" spans="1:25" s="18" customFormat="1" hidden="1" x14ac:dyDescent="0.2">
      <c r="A41" s="21"/>
      <c r="B41" s="131"/>
      <c r="C41" s="131"/>
      <c r="D41" s="133"/>
      <c r="E41" s="133"/>
      <c r="F41" s="130"/>
      <c r="G41" s="130"/>
      <c r="H41" s="130"/>
      <c r="I41" s="130"/>
      <c r="J41" s="130"/>
      <c r="K41" s="130"/>
      <c r="L41" s="130"/>
      <c r="M41" s="130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0"/>
      <c r="Y41" s="130"/>
    </row>
    <row r="42" spans="1:25" s="18" customFormat="1" hidden="1" x14ac:dyDescent="0.2">
      <c r="A42" s="21"/>
      <c r="B42" s="131"/>
      <c r="C42" s="131"/>
      <c r="D42" s="133"/>
      <c r="E42" s="133"/>
      <c r="F42" s="130"/>
      <c r="G42" s="130"/>
      <c r="H42" s="130"/>
      <c r="I42" s="130"/>
      <c r="J42" s="130"/>
      <c r="K42" s="130"/>
      <c r="L42" s="130"/>
      <c r="M42" s="130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0"/>
      <c r="Y42" s="130"/>
    </row>
    <row r="43" spans="1:25" s="18" customFormat="1" hidden="1" x14ac:dyDescent="0.2">
      <c r="A43" s="21"/>
      <c r="B43" s="131"/>
      <c r="C43" s="131"/>
      <c r="D43" s="133"/>
      <c r="E43" s="133"/>
      <c r="F43" s="130"/>
      <c r="G43" s="130"/>
      <c r="H43" s="130"/>
      <c r="I43" s="130"/>
      <c r="J43" s="130"/>
      <c r="K43" s="130"/>
      <c r="L43" s="130"/>
      <c r="M43" s="130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0"/>
      <c r="Y43" s="130"/>
    </row>
    <row r="44" spans="1:25" s="18" customFormat="1" hidden="1" x14ac:dyDescent="0.2">
      <c r="A44" s="21"/>
      <c r="B44" s="131"/>
      <c r="C44" s="131"/>
      <c r="D44" s="133"/>
      <c r="E44" s="133"/>
      <c r="F44" s="130"/>
      <c r="G44" s="130"/>
      <c r="H44" s="130"/>
      <c r="I44" s="130"/>
      <c r="J44" s="130"/>
      <c r="K44" s="130"/>
      <c r="L44" s="130"/>
      <c r="M44" s="130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0"/>
      <c r="Y44" s="130"/>
    </row>
    <row r="45" spans="1:25" s="18" customFormat="1" hidden="1" x14ac:dyDescent="0.2">
      <c r="A45" s="21"/>
      <c r="B45" s="131"/>
      <c r="C45" s="131"/>
      <c r="D45" s="133"/>
      <c r="E45" s="133"/>
      <c r="F45" s="130"/>
      <c r="G45" s="130"/>
      <c r="H45" s="130"/>
      <c r="I45" s="130"/>
      <c r="J45" s="130"/>
      <c r="K45" s="130"/>
      <c r="L45" s="130"/>
      <c r="M45" s="130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0"/>
      <c r="Y45" s="130"/>
    </row>
    <row r="46" spans="1:25" s="18" customFormat="1" hidden="1" x14ac:dyDescent="0.2">
      <c r="A46" s="21"/>
      <c r="B46" s="131"/>
      <c r="C46" s="131"/>
      <c r="D46" s="133"/>
      <c r="E46" s="133"/>
      <c r="F46" s="130"/>
      <c r="G46" s="130"/>
      <c r="H46" s="130"/>
      <c r="I46" s="130"/>
      <c r="J46" s="130"/>
      <c r="K46" s="130"/>
      <c r="L46" s="130"/>
      <c r="M46" s="130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0"/>
      <c r="Y46" s="130"/>
    </row>
    <row r="47" spans="1:25" s="18" customFormat="1" hidden="1" x14ac:dyDescent="0.2">
      <c r="A47" s="21"/>
      <c r="B47" s="131"/>
      <c r="C47" s="131"/>
      <c r="D47" s="133"/>
      <c r="E47" s="133"/>
      <c r="F47" s="130"/>
      <c r="G47" s="130"/>
      <c r="H47" s="130"/>
      <c r="I47" s="130"/>
      <c r="J47" s="130"/>
      <c r="K47" s="130"/>
      <c r="L47" s="130"/>
      <c r="M47" s="130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0"/>
      <c r="Y47" s="130"/>
    </row>
    <row r="48" spans="1:25" s="18" customFormat="1" hidden="1" x14ac:dyDescent="0.2">
      <c r="A48" s="21"/>
      <c r="B48" s="131"/>
      <c r="C48" s="131"/>
      <c r="D48" s="133"/>
      <c r="E48" s="133"/>
      <c r="F48" s="130"/>
      <c r="G48" s="130"/>
      <c r="H48" s="130"/>
      <c r="I48" s="130"/>
      <c r="J48" s="130"/>
      <c r="K48" s="130"/>
      <c r="L48" s="130"/>
      <c r="M48" s="130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0"/>
      <c r="Y48" s="130"/>
    </row>
    <row r="49" spans="1:25" s="18" customFormat="1" hidden="1" x14ac:dyDescent="0.2">
      <c r="A49" s="21"/>
      <c r="B49" s="131"/>
      <c r="C49" s="131"/>
      <c r="D49" s="133"/>
      <c r="E49" s="133"/>
      <c r="F49" s="130"/>
      <c r="G49" s="130"/>
      <c r="H49" s="130"/>
      <c r="I49" s="130"/>
      <c r="J49" s="130"/>
      <c r="K49" s="130"/>
      <c r="L49" s="130"/>
      <c r="M49" s="130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0"/>
      <c r="Y49" s="130"/>
    </row>
    <row r="50" spans="1:25" s="18" customFormat="1" hidden="1" x14ac:dyDescent="0.2">
      <c r="A50" s="21"/>
      <c r="B50" s="131"/>
      <c r="C50" s="131"/>
      <c r="D50" s="133"/>
      <c r="E50" s="133"/>
      <c r="F50" s="130"/>
      <c r="G50" s="130"/>
      <c r="H50" s="130"/>
      <c r="I50" s="130"/>
      <c r="J50" s="130"/>
      <c r="K50" s="130"/>
      <c r="L50" s="130"/>
      <c r="M50" s="130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0"/>
      <c r="Y50" s="130"/>
    </row>
    <row r="51" spans="1:25" s="18" customFormat="1" hidden="1" x14ac:dyDescent="0.2">
      <c r="A51" s="21"/>
      <c r="B51" s="131"/>
      <c r="C51" s="131"/>
      <c r="D51" s="133"/>
      <c r="E51" s="133"/>
      <c r="F51" s="130"/>
      <c r="G51" s="130"/>
      <c r="H51" s="130"/>
      <c r="I51" s="130"/>
      <c r="J51" s="130"/>
      <c r="K51" s="130"/>
      <c r="L51" s="130"/>
      <c r="M51" s="130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0"/>
      <c r="Y51" s="130"/>
    </row>
    <row r="52" spans="1:25" s="18" customFormat="1" hidden="1" x14ac:dyDescent="0.2">
      <c r="A52" s="21"/>
      <c r="B52" s="131"/>
      <c r="C52" s="131"/>
      <c r="D52" s="133"/>
      <c r="E52" s="133"/>
      <c r="F52" s="130"/>
      <c r="G52" s="130"/>
      <c r="H52" s="130"/>
      <c r="I52" s="130"/>
      <c r="J52" s="130"/>
      <c r="K52" s="130"/>
      <c r="L52" s="130"/>
      <c r="M52" s="130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0"/>
      <c r="Y52" s="130"/>
    </row>
    <row r="53" spans="1:25" s="18" customFormat="1" hidden="1" x14ac:dyDescent="0.2">
      <c r="A53" s="21"/>
      <c r="B53" s="131"/>
      <c r="C53" s="131"/>
      <c r="D53" s="133"/>
      <c r="E53" s="133"/>
      <c r="F53" s="130"/>
      <c r="G53" s="130"/>
      <c r="H53" s="130"/>
      <c r="I53" s="130"/>
      <c r="J53" s="130"/>
      <c r="K53" s="130"/>
      <c r="L53" s="130"/>
      <c r="M53" s="130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0"/>
      <c r="Y53" s="130"/>
    </row>
    <row r="54" spans="1:25" s="18" customFormat="1" hidden="1" x14ac:dyDescent="0.2">
      <c r="A54" s="21"/>
      <c r="B54" s="131"/>
      <c r="C54" s="131"/>
      <c r="D54" s="133"/>
      <c r="E54" s="133"/>
      <c r="F54" s="130"/>
      <c r="G54" s="130"/>
      <c r="H54" s="130"/>
      <c r="I54" s="130"/>
      <c r="J54" s="130"/>
      <c r="K54" s="130"/>
      <c r="L54" s="130"/>
      <c r="M54" s="130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0"/>
      <c r="Y54" s="130"/>
    </row>
    <row r="55" spans="1:25" s="18" customFormat="1" hidden="1" x14ac:dyDescent="0.2">
      <c r="A55" s="21"/>
      <c r="B55" s="131"/>
      <c r="C55" s="131"/>
      <c r="D55" s="133"/>
      <c r="E55" s="133"/>
      <c r="F55" s="130"/>
      <c r="G55" s="130"/>
      <c r="H55" s="130"/>
      <c r="I55" s="130"/>
      <c r="J55" s="130"/>
      <c r="K55" s="130"/>
      <c r="L55" s="130"/>
      <c r="M55" s="130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0"/>
      <c r="Y55" s="130"/>
    </row>
    <row r="56" spans="1:25" s="18" customFormat="1" hidden="1" x14ac:dyDescent="0.2">
      <c r="A56" s="21"/>
      <c r="B56" s="131"/>
      <c r="C56" s="131"/>
      <c r="D56" s="133"/>
      <c r="E56" s="133"/>
      <c r="F56" s="130"/>
      <c r="G56" s="130"/>
      <c r="H56" s="130"/>
      <c r="I56" s="130"/>
      <c r="J56" s="130"/>
      <c r="K56" s="130"/>
      <c r="L56" s="130"/>
      <c r="M56" s="130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0"/>
      <c r="Y56" s="130"/>
    </row>
    <row r="57" spans="1:25" s="18" customFormat="1" hidden="1" x14ac:dyDescent="0.2">
      <c r="A57" s="21"/>
      <c r="B57" s="131"/>
      <c r="C57" s="131"/>
      <c r="D57" s="133"/>
      <c r="E57" s="133"/>
      <c r="F57" s="130"/>
      <c r="G57" s="130"/>
      <c r="H57" s="130"/>
      <c r="I57" s="130"/>
      <c r="J57" s="130"/>
      <c r="K57" s="130"/>
      <c r="L57" s="130"/>
      <c r="M57" s="130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0"/>
      <c r="Y57" s="130"/>
    </row>
    <row r="58" spans="1:25" s="18" customFormat="1" hidden="1" x14ac:dyDescent="0.2">
      <c r="A58" s="21"/>
      <c r="B58" s="131"/>
      <c r="C58" s="131"/>
      <c r="D58" s="133"/>
      <c r="E58" s="133"/>
      <c r="F58" s="130"/>
      <c r="G58" s="130"/>
      <c r="H58" s="130"/>
      <c r="I58" s="130"/>
      <c r="J58" s="130"/>
      <c r="K58" s="130"/>
      <c r="L58" s="130"/>
      <c r="M58" s="130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0"/>
      <c r="Y58" s="130"/>
    </row>
    <row r="59" spans="1:25" s="18" customFormat="1" hidden="1" x14ac:dyDescent="0.2">
      <c r="A59" s="21"/>
      <c r="B59" s="131"/>
      <c r="C59" s="131"/>
      <c r="D59" s="133"/>
      <c r="E59" s="133"/>
      <c r="F59" s="130"/>
      <c r="G59" s="130"/>
      <c r="H59" s="130"/>
      <c r="I59" s="130"/>
      <c r="J59" s="130"/>
      <c r="K59" s="130"/>
      <c r="L59" s="130"/>
      <c r="M59" s="130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0"/>
      <c r="Y59" s="130"/>
    </row>
    <row r="60" spans="1:25" s="18" customFormat="1" hidden="1" x14ac:dyDescent="0.2">
      <c r="A60" s="21"/>
      <c r="B60" s="131"/>
      <c r="C60" s="131"/>
      <c r="D60" s="133"/>
      <c r="E60" s="133"/>
      <c r="F60" s="130"/>
      <c r="G60" s="130"/>
      <c r="H60" s="130"/>
      <c r="I60" s="130"/>
      <c r="J60" s="130"/>
      <c r="K60" s="130"/>
      <c r="L60" s="130"/>
      <c r="M60" s="130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0"/>
      <c r="Y60" s="130"/>
    </row>
    <row r="61" spans="1:25" s="18" customFormat="1" hidden="1" x14ac:dyDescent="0.2">
      <c r="A61" s="21"/>
      <c r="B61" s="131"/>
      <c r="C61" s="131"/>
      <c r="D61" s="133"/>
      <c r="E61" s="133"/>
      <c r="F61" s="130"/>
      <c r="G61" s="130"/>
      <c r="H61" s="130"/>
      <c r="I61" s="130"/>
      <c r="J61" s="130"/>
      <c r="K61" s="130"/>
      <c r="L61" s="130"/>
      <c r="M61" s="130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0"/>
      <c r="Y61" s="130"/>
    </row>
    <row r="62" spans="1:25" s="18" customFormat="1" hidden="1" x14ac:dyDescent="0.2">
      <c r="A62" s="21"/>
      <c r="B62" s="131"/>
      <c r="C62" s="131"/>
      <c r="D62" s="133"/>
      <c r="E62" s="133"/>
      <c r="F62" s="130"/>
      <c r="G62" s="130"/>
      <c r="H62" s="130"/>
      <c r="I62" s="130"/>
      <c r="J62" s="130"/>
      <c r="K62" s="130"/>
      <c r="L62" s="130"/>
      <c r="M62" s="130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0"/>
      <c r="Y62" s="130"/>
    </row>
    <row r="63" spans="1:25" s="18" customFormat="1" hidden="1" x14ac:dyDescent="0.2">
      <c r="A63" s="21"/>
      <c r="B63" s="131"/>
      <c r="C63" s="131"/>
      <c r="D63" s="133"/>
      <c r="E63" s="133"/>
      <c r="F63" s="130"/>
      <c r="G63" s="130"/>
      <c r="H63" s="130"/>
      <c r="I63" s="130"/>
      <c r="J63" s="130"/>
      <c r="K63" s="130"/>
      <c r="L63" s="130"/>
      <c r="M63" s="130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0"/>
      <c r="Y63" s="130"/>
    </row>
    <row r="64" spans="1:25" s="18" customFormat="1" hidden="1" x14ac:dyDescent="0.2">
      <c r="A64" s="21"/>
      <c r="B64" s="131"/>
      <c r="C64" s="131"/>
      <c r="D64" s="133"/>
      <c r="E64" s="133"/>
      <c r="F64" s="130"/>
      <c r="G64" s="130"/>
      <c r="H64" s="130"/>
      <c r="I64" s="130"/>
      <c r="J64" s="130"/>
      <c r="K64" s="130"/>
      <c r="L64" s="130"/>
      <c r="M64" s="130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0"/>
      <c r="Y64" s="130"/>
    </row>
    <row r="65" spans="1:25" s="18" customFormat="1" hidden="1" x14ac:dyDescent="0.2">
      <c r="A65" s="21"/>
      <c r="B65" s="131"/>
      <c r="C65" s="131"/>
      <c r="D65" s="133"/>
      <c r="E65" s="133"/>
      <c r="F65" s="130"/>
      <c r="G65" s="130"/>
      <c r="H65" s="130"/>
      <c r="I65" s="130"/>
      <c r="J65" s="130"/>
      <c r="K65" s="130"/>
      <c r="L65" s="130"/>
      <c r="M65" s="130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0"/>
      <c r="Y65" s="130"/>
    </row>
    <row r="66" spans="1:25" s="18" customFormat="1" hidden="1" x14ac:dyDescent="0.2">
      <c r="A66" s="21"/>
      <c r="B66" s="131"/>
      <c r="C66" s="131"/>
      <c r="D66" s="133"/>
      <c r="E66" s="133"/>
      <c r="F66" s="130"/>
      <c r="G66" s="130"/>
      <c r="H66" s="130"/>
      <c r="I66" s="130"/>
      <c r="J66" s="130"/>
      <c r="K66" s="130"/>
      <c r="L66" s="130"/>
      <c r="M66" s="130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0"/>
      <c r="Y66" s="130"/>
    </row>
    <row r="67" spans="1:25" s="18" customFormat="1" hidden="1" x14ac:dyDescent="0.2">
      <c r="A67" s="21"/>
      <c r="B67" s="131"/>
      <c r="C67" s="131"/>
      <c r="D67" s="133"/>
      <c r="E67" s="133"/>
      <c r="F67" s="130"/>
      <c r="G67" s="130"/>
      <c r="H67" s="130"/>
      <c r="I67" s="130"/>
      <c r="J67" s="130"/>
      <c r="K67" s="130"/>
      <c r="L67" s="130"/>
      <c r="M67" s="130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0"/>
      <c r="Y67" s="130"/>
    </row>
    <row r="68" spans="1:25" s="18" customFormat="1" hidden="1" x14ac:dyDescent="0.2">
      <c r="A68" s="21"/>
      <c r="B68" s="131"/>
      <c r="C68" s="131"/>
      <c r="D68" s="133"/>
      <c r="E68" s="133"/>
      <c r="F68" s="130"/>
      <c r="G68" s="130"/>
      <c r="H68" s="130"/>
      <c r="I68" s="130"/>
      <c r="J68" s="130"/>
      <c r="K68" s="130"/>
      <c r="L68" s="130"/>
      <c r="M68" s="130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0"/>
      <c r="Y68" s="130"/>
    </row>
    <row r="69" spans="1:25" s="18" customFormat="1" hidden="1" x14ac:dyDescent="0.2">
      <c r="A69" s="21"/>
      <c r="B69" s="131"/>
      <c r="C69" s="131"/>
      <c r="D69" s="133"/>
      <c r="E69" s="133"/>
      <c r="F69" s="130"/>
      <c r="G69" s="130"/>
      <c r="H69" s="130"/>
      <c r="I69" s="130"/>
      <c r="J69" s="130"/>
      <c r="K69" s="130"/>
      <c r="L69" s="130"/>
      <c r="M69" s="130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0"/>
      <c r="Y69" s="130"/>
    </row>
    <row r="70" spans="1:25" s="18" customFormat="1" hidden="1" x14ac:dyDescent="0.2">
      <c r="A70" s="21"/>
      <c r="B70" s="131"/>
      <c r="C70" s="131"/>
      <c r="D70" s="133"/>
      <c r="E70" s="133"/>
      <c r="F70" s="130"/>
      <c r="G70" s="130"/>
      <c r="H70" s="130"/>
      <c r="I70" s="130"/>
      <c r="J70" s="130"/>
      <c r="K70" s="130"/>
      <c r="L70" s="130"/>
      <c r="M70" s="130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0"/>
      <c r="Y70" s="130"/>
    </row>
    <row r="71" spans="1:25" s="18" customFormat="1" hidden="1" x14ac:dyDescent="0.2">
      <c r="A71" s="21"/>
      <c r="B71" s="131"/>
      <c r="C71" s="131"/>
      <c r="D71" s="133"/>
      <c r="E71" s="133"/>
      <c r="F71" s="130"/>
      <c r="G71" s="130"/>
      <c r="H71" s="130"/>
      <c r="I71" s="130"/>
      <c r="J71" s="130"/>
      <c r="K71" s="130"/>
      <c r="L71" s="130"/>
      <c r="M71" s="130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0"/>
      <c r="Y71" s="130"/>
    </row>
    <row r="72" spans="1:25" s="18" customFormat="1" hidden="1" x14ac:dyDescent="0.2">
      <c r="A72" s="21"/>
      <c r="B72" s="131"/>
      <c r="C72" s="131"/>
      <c r="D72" s="133"/>
      <c r="E72" s="133"/>
      <c r="F72" s="130"/>
      <c r="G72" s="130"/>
      <c r="H72" s="130"/>
      <c r="I72" s="130"/>
      <c r="J72" s="130"/>
      <c r="K72" s="130"/>
      <c r="L72" s="130"/>
      <c r="M72" s="130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0"/>
      <c r="Y72" s="130"/>
    </row>
    <row r="73" spans="1:25" s="18" customFormat="1" hidden="1" x14ac:dyDescent="0.2">
      <c r="A73" s="21"/>
      <c r="B73" s="131"/>
      <c r="C73" s="131"/>
      <c r="D73" s="133"/>
      <c r="E73" s="133"/>
      <c r="F73" s="130"/>
      <c r="G73" s="130"/>
      <c r="H73" s="130"/>
      <c r="I73" s="130"/>
      <c r="J73" s="130"/>
      <c r="K73" s="130"/>
      <c r="L73" s="130"/>
      <c r="M73" s="130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0"/>
      <c r="Y73" s="130"/>
    </row>
    <row r="74" spans="1:25" s="18" customFormat="1" hidden="1" x14ac:dyDescent="0.2">
      <c r="A74" s="21"/>
      <c r="B74" s="131"/>
      <c r="C74" s="131"/>
      <c r="D74" s="133"/>
      <c r="E74" s="133"/>
      <c r="F74" s="130"/>
      <c r="G74" s="130"/>
      <c r="H74" s="130"/>
      <c r="I74" s="130"/>
      <c r="J74" s="130"/>
      <c r="K74" s="130"/>
      <c r="L74" s="130"/>
      <c r="M74" s="130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0"/>
      <c r="Y74" s="130"/>
    </row>
    <row r="75" spans="1:25" s="18" customFormat="1" hidden="1" x14ac:dyDescent="0.2">
      <c r="A75" s="21"/>
      <c r="B75" s="131"/>
      <c r="C75" s="131"/>
      <c r="D75" s="133"/>
      <c r="E75" s="133"/>
      <c r="F75" s="130"/>
      <c r="G75" s="130"/>
      <c r="H75" s="130"/>
      <c r="I75" s="130"/>
      <c r="J75" s="130"/>
      <c r="K75" s="130"/>
      <c r="L75" s="130"/>
      <c r="M75" s="130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0"/>
      <c r="Y75" s="130"/>
    </row>
    <row r="76" spans="1:25" s="18" customFormat="1" hidden="1" x14ac:dyDescent="0.2">
      <c r="A76" s="21"/>
      <c r="B76" s="131"/>
      <c r="C76" s="131"/>
      <c r="D76" s="133"/>
      <c r="E76" s="133"/>
      <c r="F76" s="130"/>
      <c r="G76" s="130"/>
      <c r="H76" s="130"/>
      <c r="I76" s="130"/>
      <c r="J76" s="130"/>
      <c r="K76" s="130"/>
      <c r="L76" s="130"/>
      <c r="M76" s="130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0"/>
      <c r="Y76" s="130"/>
    </row>
    <row r="77" spans="1:25" s="18" customFormat="1" hidden="1" x14ac:dyDescent="0.2">
      <c r="A77" s="21"/>
      <c r="B77" s="131"/>
      <c r="C77" s="131"/>
      <c r="D77" s="133"/>
      <c r="E77" s="133"/>
      <c r="F77" s="130"/>
      <c r="G77" s="130"/>
      <c r="H77" s="130"/>
      <c r="I77" s="130"/>
      <c r="J77" s="130"/>
      <c r="K77" s="130"/>
      <c r="L77" s="130"/>
      <c r="M77" s="130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0"/>
      <c r="Y77" s="130"/>
    </row>
    <row r="78" spans="1:25" s="18" customFormat="1" hidden="1" x14ac:dyDescent="0.2">
      <c r="A78" s="21"/>
      <c r="B78" s="131"/>
      <c r="C78" s="131"/>
      <c r="D78" s="133"/>
      <c r="E78" s="133"/>
      <c r="F78" s="130"/>
      <c r="G78" s="130"/>
      <c r="H78" s="130"/>
      <c r="I78" s="130"/>
      <c r="J78" s="130"/>
      <c r="K78" s="130"/>
      <c r="L78" s="130"/>
      <c r="M78" s="130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0"/>
      <c r="Y78" s="130"/>
    </row>
    <row r="79" spans="1:25" s="18" customFormat="1" hidden="1" x14ac:dyDescent="0.2">
      <c r="A79" s="21"/>
      <c r="B79" s="131"/>
      <c r="C79" s="131"/>
      <c r="D79" s="133"/>
      <c r="E79" s="133"/>
      <c r="F79" s="130"/>
      <c r="G79" s="130"/>
      <c r="H79" s="130"/>
      <c r="I79" s="130"/>
      <c r="J79" s="130"/>
      <c r="K79" s="130"/>
      <c r="L79" s="130"/>
      <c r="M79" s="130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0"/>
      <c r="Y79" s="130"/>
    </row>
    <row r="80" spans="1:25" s="18" customFormat="1" hidden="1" x14ac:dyDescent="0.2">
      <c r="A80" s="21"/>
      <c r="B80" s="131"/>
      <c r="C80" s="131"/>
      <c r="D80" s="133"/>
      <c r="E80" s="133"/>
      <c r="F80" s="130"/>
      <c r="G80" s="130"/>
      <c r="H80" s="130"/>
      <c r="I80" s="130"/>
      <c r="J80" s="130"/>
      <c r="K80" s="130"/>
      <c r="L80" s="130"/>
      <c r="M80" s="130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0"/>
      <c r="Y80" s="130"/>
    </row>
    <row r="81" spans="1:25" s="18" customFormat="1" hidden="1" x14ac:dyDescent="0.2">
      <c r="A81" s="21"/>
      <c r="B81" s="131"/>
      <c r="C81" s="131"/>
      <c r="D81" s="133"/>
      <c r="E81" s="133"/>
      <c r="F81" s="130"/>
      <c r="G81" s="130"/>
      <c r="H81" s="130"/>
      <c r="I81" s="130"/>
      <c r="J81" s="130"/>
      <c r="K81" s="130"/>
      <c r="L81" s="130"/>
      <c r="M81" s="130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0"/>
      <c r="Y81" s="130"/>
    </row>
    <row r="82" spans="1:25" s="18" customFormat="1" hidden="1" x14ac:dyDescent="0.2">
      <c r="A82" s="21"/>
      <c r="B82" s="131"/>
      <c r="C82" s="131"/>
      <c r="D82" s="133"/>
      <c r="E82" s="133"/>
      <c r="F82" s="130"/>
      <c r="G82" s="130"/>
      <c r="H82" s="130"/>
      <c r="I82" s="130"/>
      <c r="J82" s="130"/>
      <c r="K82" s="130"/>
      <c r="L82" s="130"/>
      <c r="M82" s="130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0"/>
      <c r="Y82" s="130"/>
    </row>
    <row r="83" spans="1:25" s="18" customFormat="1" hidden="1" x14ac:dyDescent="0.2">
      <c r="A83" s="21"/>
      <c r="B83" s="131"/>
      <c r="C83" s="131"/>
      <c r="D83" s="133"/>
      <c r="E83" s="133"/>
      <c r="F83" s="130"/>
      <c r="G83" s="130"/>
      <c r="H83" s="130"/>
      <c r="I83" s="130"/>
      <c r="J83" s="130"/>
      <c r="K83" s="130"/>
      <c r="L83" s="130"/>
      <c r="M83" s="130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0"/>
      <c r="Y83" s="130"/>
    </row>
    <row r="84" spans="1:25" s="18" customFormat="1" hidden="1" x14ac:dyDescent="0.2">
      <c r="A84" s="21"/>
      <c r="B84" s="131"/>
      <c r="C84" s="131"/>
      <c r="D84" s="133"/>
      <c r="E84" s="133"/>
      <c r="F84" s="130"/>
      <c r="G84" s="130"/>
      <c r="H84" s="130"/>
      <c r="I84" s="130"/>
      <c r="J84" s="130"/>
      <c r="K84" s="130"/>
      <c r="L84" s="130"/>
      <c r="M84" s="130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0"/>
      <c r="Y84" s="130"/>
    </row>
    <row r="85" spans="1:25" s="18" customFormat="1" hidden="1" x14ac:dyDescent="0.2">
      <c r="A85" s="21"/>
      <c r="B85" s="131"/>
      <c r="C85" s="131"/>
      <c r="D85" s="133"/>
      <c r="E85" s="133"/>
      <c r="F85" s="130"/>
      <c r="G85" s="130"/>
      <c r="H85" s="130"/>
      <c r="I85" s="130"/>
      <c r="J85" s="130"/>
      <c r="K85" s="130"/>
      <c r="L85" s="130"/>
      <c r="M85" s="130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0"/>
      <c r="Y85" s="130"/>
    </row>
    <row r="86" spans="1:25" s="18" customFormat="1" hidden="1" x14ac:dyDescent="0.2">
      <c r="A86" s="21"/>
      <c r="B86" s="131"/>
      <c r="C86" s="131"/>
      <c r="D86" s="133"/>
      <c r="E86" s="133"/>
      <c r="F86" s="130"/>
      <c r="G86" s="130"/>
      <c r="H86" s="130"/>
      <c r="I86" s="130"/>
      <c r="J86" s="130"/>
      <c r="K86" s="130"/>
      <c r="L86" s="130"/>
      <c r="M86" s="130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0"/>
      <c r="Y86" s="130"/>
    </row>
    <row r="87" spans="1:25" s="18" customFormat="1" hidden="1" x14ac:dyDescent="0.2">
      <c r="A87" s="21"/>
      <c r="B87" s="131"/>
      <c r="C87" s="131"/>
      <c r="D87" s="133"/>
      <c r="E87" s="133"/>
      <c r="F87" s="130"/>
      <c r="G87" s="130"/>
      <c r="H87" s="130"/>
      <c r="I87" s="130"/>
      <c r="J87" s="130"/>
      <c r="K87" s="130"/>
      <c r="L87" s="130"/>
      <c r="M87" s="130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0"/>
      <c r="Y87" s="130"/>
    </row>
    <row r="88" spans="1:25" s="18" customFormat="1" hidden="1" x14ac:dyDescent="0.2">
      <c r="A88" s="21"/>
      <c r="B88" s="131"/>
      <c r="C88" s="131"/>
      <c r="D88" s="133"/>
      <c r="E88" s="133"/>
      <c r="F88" s="130"/>
      <c r="G88" s="130"/>
      <c r="H88" s="130"/>
      <c r="I88" s="130"/>
      <c r="J88" s="130"/>
      <c r="K88" s="130"/>
      <c r="L88" s="130"/>
      <c r="M88" s="130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0"/>
      <c r="Y88" s="130"/>
    </row>
    <row r="89" spans="1:25" s="18" customFormat="1" hidden="1" x14ac:dyDescent="0.2">
      <c r="A89" s="21"/>
      <c r="B89" s="131"/>
      <c r="C89" s="131"/>
      <c r="D89" s="133"/>
      <c r="E89" s="133"/>
      <c r="F89" s="130"/>
      <c r="G89" s="130"/>
      <c r="H89" s="130"/>
      <c r="I89" s="130"/>
      <c r="J89" s="130"/>
      <c r="K89" s="130"/>
      <c r="L89" s="130"/>
      <c r="M89" s="130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0"/>
      <c r="Y89" s="130"/>
    </row>
    <row r="90" spans="1:25" s="18" customFormat="1" hidden="1" x14ac:dyDescent="0.2">
      <c r="A90" s="21"/>
      <c r="B90" s="131"/>
      <c r="C90" s="131"/>
      <c r="D90" s="133"/>
      <c r="E90" s="133"/>
      <c r="F90" s="130"/>
      <c r="G90" s="130"/>
      <c r="H90" s="130"/>
      <c r="I90" s="130"/>
      <c r="J90" s="130"/>
      <c r="K90" s="130"/>
      <c r="L90" s="130"/>
      <c r="M90" s="130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0"/>
      <c r="Y90" s="130"/>
    </row>
    <row r="91" spans="1:25" s="18" customFormat="1" hidden="1" x14ac:dyDescent="0.2">
      <c r="A91" s="21"/>
      <c r="B91" s="131"/>
      <c r="C91" s="131"/>
      <c r="D91" s="133"/>
      <c r="E91" s="133"/>
      <c r="F91" s="130"/>
      <c r="G91" s="130"/>
      <c r="H91" s="130"/>
      <c r="I91" s="130"/>
      <c r="J91" s="130"/>
      <c r="K91" s="130"/>
      <c r="L91" s="130"/>
      <c r="M91" s="130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0"/>
      <c r="Y91" s="130"/>
    </row>
    <row r="92" spans="1:25" s="18" customFormat="1" hidden="1" x14ac:dyDescent="0.2">
      <c r="A92" s="21"/>
      <c r="B92" s="131"/>
      <c r="C92" s="131"/>
      <c r="D92" s="133"/>
      <c r="E92" s="133"/>
      <c r="F92" s="130"/>
      <c r="G92" s="130"/>
      <c r="H92" s="130"/>
      <c r="I92" s="130"/>
      <c r="J92" s="130"/>
      <c r="K92" s="130"/>
      <c r="L92" s="130"/>
      <c r="M92" s="130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0"/>
      <c r="Y92" s="130"/>
    </row>
    <row r="93" spans="1:25" s="18" customFormat="1" hidden="1" x14ac:dyDescent="0.2">
      <c r="A93" s="21"/>
      <c r="B93" s="131"/>
      <c r="C93" s="131"/>
      <c r="D93" s="133"/>
      <c r="E93" s="133"/>
      <c r="F93" s="130"/>
      <c r="G93" s="130"/>
      <c r="H93" s="130"/>
      <c r="I93" s="130"/>
      <c r="J93" s="130"/>
      <c r="K93" s="130"/>
      <c r="L93" s="130"/>
      <c r="M93" s="130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0"/>
      <c r="Y93" s="130"/>
    </row>
    <row r="94" spans="1:25" s="18" customFormat="1" hidden="1" x14ac:dyDescent="0.2">
      <c r="A94" s="21"/>
      <c r="B94" s="131"/>
      <c r="C94" s="131"/>
      <c r="D94" s="133"/>
      <c r="E94" s="133"/>
      <c r="F94" s="130"/>
      <c r="G94" s="130"/>
      <c r="H94" s="130"/>
      <c r="I94" s="130"/>
      <c r="J94" s="130"/>
      <c r="K94" s="130"/>
      <c r="L94" s="130"/>
      <c r="M94" s="130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0"/>
      <c r="Y94" s="130"/>
    </row>
    <row r="95" spans="1:25" s="18" customFormat="1" hidden="1" x14ac:dyDescent="0.2">
      <c r="A95" s="21"/>
      <c r="B95" s="131"/>
      <c r="C95" s="131"/>
      <c r="D95" s="133"/>
      <c r="E95" s="133"/>
      <c r="F95" s="130"/>
      <c r="G95" s="130"/>
      <c r="H95" s="130"/>
      <c r="I95" s="130"/>
      <c r="J95" s="130"/>
      <c r="K95" s="130"/>
      <c r="L95" s="130"/>
      <c r="M95" s="130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0"/>
      <c r="Y95" s="130"/>
    </row>
    <row r="96" spans="1:25" s="18" customFormat="1" hidden="1" x14ac:dyDescent="0.2">
      <c r="A96" s="21"/>
      <c r="B96" s="131"/>
      <c r="C96" s="131"/>
      <c r="D96" s="133"/>
      <c r="E96" s="133"/>
      <c r="F96" s="130"/>
      <c r="G96" s="130"/>
      <c r="H96" s="130"/>
      <c r="I96" s="130"/>
      <c r="J96" s="130"/>
      <c r="K96" s="130"/>
      <c r="L96" s="130"/>
      <c r="M96" s="130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0"/>
      <c r="Y96" s="130"/>
    </row>
    <row r="97" spans="1:25" s="18" customFormat="1" hidden="1" x14ac:dyDescent="0.2">
      <c r="A97" s="21"/>
      <c r="B97" s="131"/>
      <c r="C97" s="131"/>
      <c r="D97" s="133"/>
      <c r="E97" s="133"/>
      <c r="F97" s="130"/>
      <c r="G97" s="130"/>
      <c r="H97" s="130"/>
      <c r="I97" s="130"/>
      <c r="J97" s="130"/>
      <c r="K97" s="130"/>
      <c r="L97" s="130"/>
      <c r="M97" s="130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0"/>
      <c r="Y97" s="130"/>
    </row>
    <row r="98" spans="1:25" s="18" customFormat="1" hidden="1" x14ac:dyDescent="0.2">
      <c r="A98" s="21"/>
      <c r="B98" s="131"/>
      <c r="C98" s="131"/>
      <c r="D98" s="133"/>
      <c r="E98" s="133"/>
      <c r="F98" s="130"/>
      <c r="G98" s="130"/>
      <c r="H98" s="130"/>
      <c r="I98" s="130"/>
      <c r="J98" s="130"/>
      <c r="K98" s="130"/>
      <c r="L98" s="130"/>
      <c r="M98" s="130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0"/>
      <c r="Y98" s="130"/>
    </row>
    <row r="99" spans="1:25" s="18" customFormat="1" hidden="1" x14ac:dyDescent="0.2">
      <c r="A99" s="21"/>
      <c r="B99" s="131"/>
      <c r="C99" s="131"/>
      <c r="D99" s="133"/>
      <c r="E99" s="133"/>
      <c r="F99" s="130"/>
      <c r="G99" s="130"/>
      <c r="H99" s="130"/>
      <c r="I99" s="130"/>
      <c r="J99" s="130"/>
      <c r="K99" s="130"/>
      <c r="L99" s="130"/>
      <c r="M99" s="130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0"/>
      <c r="Y99" s="130"/>
    </row>
    <row r="100" spans="1:25" s="18" customFormat="1" hidden="1" x14ac:dyDescent="0.2">
      <c r="A100" s="21"/>
      <c r="B100" s="131"/>
      <c r="C100" s="131"/>
      <c r="D100" s="133"/>
      <c r="E100" s="133"/>
      <c r="F100" s="130"/>
      <c r="G100" s="130"/>
      <c r="H100" s="130"/>
      <c r="I100" s="130"/>
      <c r="J100" s="130"/>
      <c r="K100" s="130"/>
      <c r="L100" s="130"/>
      <c r="M100" s="130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0"/>
      <c r="Y100" s="130"/>
    </row>
    <row r="101" spans="1:25" s="18" customFormat="1" hidden="1" x14ac:dyDescent="0.2">
      <c r="A101" s="21"/>
      <c r="B101" s="131"/>
      <c r="C101" s="131"/>
      <c r="D101" s="133"/>
      <c r="E101" s="133"/>
      <c r="F101" s="130"/>
      <c r="G101" s="130"/>
      <c r="H101" s="130"/>
      <c r="I101" s="130"/>
      <c r="J101" s="130"/>
      <c r="K101" s="130"/>
      <c r="L101" s="130"/>
      <c r="M101" s="130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0"/>
      <c r="Y101" s="130"/>
    </row>
    <row r="102" spans="1:25" s="18" customFormat="1" hidden="1" x14ac:dyDescent="0.2">
      <c r="A102" s="21"/>
      <c r="B102" s="131"/>
      <c r="C102" s="131"/>
      <c r="D102" s="133"/>
      <c r="E102" s="133"/>
      <c r="F102" s="130"/>
      <c r="G102" s="130"/>
      <c r="H102" s="130"/>
      <c r="I102" s="130"/>
      <c r="J102" s="130"/>
      <c r="K102" s="130"/>
      <c r="L102" s="130"/>
      <c r="M102" s="130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0"/>
      <c r="Y102" s="130"/>
    </row>
    <row r="103" spans="1:25" s="18" customFormat="1" hidden="1" x14ac:dyDescent="0.2">
      <c r="A103" s="21"/>
      <c r="B103" s="131"/>
      <c r="C103" s="131"/>
      <c r="D103" s="133"/>
      <c r="E103" s="133"/>
      <c r="F103" s="130"/>
      <c r="G103" s="130"/>
      <c r="H103" s="130"/>
      <c r="I103" s="130"/>
      <c r="J103" s="130"/>
      <c r="K103" s="130"/>
      <c r="L103" s="130"/>
      <c r="M103" s="130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0"/>
      <c r="Y103" s="130"/>
    </row>
    <row r="104" spans="1:25" s="18" customFormat="1" hidden="1" x14ac:dyDescent="0.2">
      <c r="A104" s="21"/>
      <c r="B104" s="131"/>
      <c r="C104" s="131"/>
      <c r="D104" s="133"/>
      <c r="E104" s="133"/>
      <c r="F104" s="130"/>
      <c r="G104" s="130"/>
      <c r="H104" s="130"/>
      <c r="I104" s="130"/>
      <c r="J104" s="130"/>
      <c r="K104" s="130"/>
      <c r="L104" s="130"/>
      <c r="M104" s="130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0"/>
      <c r="Y104" s="130"/>
    </row>
    <row r="105" spans="1:25" s="18" customFormat="1" hidden="1" x14ac:dyDescent="0.2">
      <c r="A105" s="21"/>
      <c r="B105" s="131"/>
      <c r="C105" s="131"/>
      <c r="D105" s="133"/>
      <c r="E105" s="133"/>
      <c r="F105" s="130"/>
      <c r="G105" s="130"/>
      <c r="H105" s="130"/>
      <c r="I105" s="130"/>
      <c r="J105" s="130"/>
      <c r="K105" s="130"/>
      <c r="L105" s="130"/>
      <c r="M105" s="130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0"/>
      <c r="Y105" s="130"/>
    </row>
    <row r="106" spans="1:25" s="18" customFormat="1" hidden="1" x14ac:dyDescent="0.2">
      <c r="A106" s="21"/>
      <c r="B106" s="131"/>
      <c r="C106" s="131"/>
      <c r="D106" s="133"/>
      <c r="E106" s="133"/>
      <c r="F106" s="130"/>
      <c r="G106" s="130"/>
      <c r="H106" s="130"/>
      <c r="I106" s="130"/>
      <c r="J106" s="130"/>
      <c r="K106" s="130"/>
      <c r="L106" s="130"/>
      <c r="M106" s="130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0"/>
      <c r="Y106" s="130"/>
    </row>
    <row r="107" spans="1:25" s="18" customFormat="1" hidden="1" x14ac:dyDescent="0.2">
      <c r="A107" s="21"/>
      <c r="B107" s="131"/>
      <c r="C107" s="131"/>
      <c r="D107" s="133"/>
      <c r="E107" s="133"/>
      <c r="F107" s="130"/>
      <c r="G107" s="130"/>
      <c r="H107" s="130"/>
      <c r="I107" s="130"/>
      <c r="J107" s="130"/>
      <c r="K107" s="130"/>
      <c r="L107" s="130"/>
      <c r="M107" s="130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0"/>
      <c r="Y107" s="130"/>
    </row>
    <row r="108" spans="1:25" s="18" customFormat="1" hidden="1" x14ac:dyDescent="0.2">
      <c r="A108" s="21"/>
      <c r="B108" s="131"/>
      <c r="C108" s="131"/>
      <c r="D108" s="133"/>
      <c r="E108" s="133"/>
      <c r="F108" s="130"/>
      <c r="G108" s="130"/>
      <c r="H108" s="130"/>
      <c r="I108" s="130"/>
      <c r="J108" s="130"/>
      <c r="K108" s="130"/>
      <c r="L108" s="130"/>
      <c r="M108" s="130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0"/>
      <c r="Y108" s="130"/>
    </row>
    <row r="109" spans="1:25" s="18" customFormat="1" hidden="1" x14ac:dyDescent="0.2">
      <c r="A109" s="21"/>
      <c r="B109" s="131"/>
      <c r="C109" s="131"/>
      <c r="D109" s="133"/>
      <c r="E109" s="133"/>
      <c r="F109" s="130"/>
      <c r="G109" s="130"/>
      <c r="H109" s="130"/>
      <c r="I109" s="130"/>
      <c r="J109" s="130"/>
      <c r="K109" s="130"/>
      <c r="L109" s="130"/>
      <c r="M109" s="130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0"/>
      <c r="Y109" s="130"/>
    </row>
    <row r="110" spans="1:25" s="18" customFormat="1" hidden="1" x14ac:dyDescent="0.2">
      <c r="A110" s="21"/>
      <c r="B110" s="131"/>
      <c r="C110" s="131"/>
      <c r="D110" s="133"/>
      <c r="E110" s="133"/>
      <c r="F110" s="130"/>
      <c r="G110" s="130"/>
      <c r="H110" s="130"/>
      <c r="I110" s="130"/>
      <c r="J110" s="130"/>
      <c r="K110" s="130"/>
      <c r="L110" s="130"/>
      <c r="M110" s="130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0"/>
      <c r="Y110" s="130"/>
    </row>
    <row r="111" spans="1:25" s="18" customFormat="1" hidden="1" x14ac:dyDescent="0.2">
      <c r="A111" s="21"/>
      <c r="B111" s="131"/>
      <c r="C111" s="131"/>
      <c r="D111" s="133"/>
      <c r="E111" s="133"/>
      <c r="F111" s="130"/>
      <c r="G111" s="130"/>
      <c r="H111" s="130"/>
      <c r="I111" s="130"/>
      <c r="J111" s="130"/>
      <c r="K111" s="130"/>
      <c r="L111" s="130"/>
      <c r="M111" s="130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0"/>
      <c r="Y111" s="130"/>
    </row>
    <row r="112" spans="1:25" s="18" customFormat="1" hidden="1" x14ac:dyDescent="0.2">
      <c r="A112" s="21"/>
      <c r="B112" s="131"/>
      <c r="C112" s="131"/>
      <c r="D112" s="133"/>
      <c r="E112" s="133"/>
      <c r="F112" s="130"/>
      <c r="G112" s="130"/>
      <c r="H112" s="130"/>
      <c r="I112" s="130"/>
      <c r="J112" s="130"/>
      <c r="K112" s="130"/>
      <c r="L112" s="130"/>
      <c r="M112" s="130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0"/>
      <c r="Y112" s="130"/>
    </row>
    <row r="113" spans="1:25" s="18" customFormat="1" hidden="1" x14ac:dyDescent="0.2">
      <c r="A113" s="21"/>
      <c r="B113" s="131"/>
      <c r="C113" s="131"/>
      <c r="D113" s="133"/>
      <c r="E113" s="133"/>
      <c r="F113" s="130"/>
      <c r="G113" s="130"/>
      <c r="H113" s="130"/>
      <c r="I113" s="130"/>
      <c r="J113" s="130"/>
      <c r="K113" s="130"/>
      <c r="L113" s="130"/>
      <c r="M113" s="130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0"/>
      <c r="Y113" s="130"/>
    </row>
    <row r="114" spans="1:25" s="18" customFormat="1" hidden="1" x14ac:dyDescent="0.2">
      <c r="A114" s="21"/>
      <c r="B114" s="131"/>
      <c r="C114" s="131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0"/>
      <c r="Y114" s="130"/>
    </row>
    <row r="115" spans="1:25" s="18" customFormat="1" hidden="1" x14ac:dyDescent="0.2">
      <c r="A115" s="21"/>
      <c r="B115" s="131"/>
      <c r="C115" s="131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0"/>
      <c r="Y115" s="130"/>
    </row>
    <row r="116" spans="1:25" s="18" customFormat="1" hidden="1" x14ac:dyDescent="0.2">
      <c r="A116" s="21"/>
      <c r="B116" s="131"/>
      <c r="C116" s="131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0"/>
      <c r="Y116" s="130"/>
    </row>
    <row r="117" spans="1:25" s="18" customFormat="1" hidden="1" x14ac:dyDescent="0.2">
      <c r="A117" s="21"/>
      <c r="B117" s="131"/>
      <c r="C117" s="131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0"/>
      <c r="Y117" s="130"/>
    </row>
    <row r="118" spans="1:25" s="18" customFormat="1" hidden="1" x14ac:dyDescent="0.2">
      <c r="A118" s="21"/>
      <c r="B118" s="131"/>
      <c r="C118" s="131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0"/>
      <c r="Y118" s="130"/>
    </row>
    <row r="119" spans="1:25" s="18" customFormat="1" hidden="1" x14ac:dyDescent="0.2">
      <c r="A119" s="21"/>
      <c r="B119" s="131"/>
      <c r="C119" s="131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0"/>
      <c r="Y119" s="130"/>
    </row>
    <row r="120" spans="1:25" s="18" customFormat="1" hidden="1" x14ac:dyDescent="0.2">
      <c r="A120" s="21"/>
      <c r="B120" s="131"/>
      <c r="C120" s="131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0"/>
      <c r="Y120" s="130"/>
    </row>
    <row r="121" spans="1:25" s="18" customFormat="1" hidden="1" x14ac:dyDescent="0.2">
      <c r="A121" s="21"/>
      <c r="B121" s="131"/>
      <c r="C121" s="131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0"/>
      <c r="Y121" s="130"/>
    </row>
    <row r="122" spans="1:25" s="18" customFormat="1" hidden="1" x14ac:dyDescent="0.2">
      <c r="A122" s="21"/>
      <c r="B122" s="131"/>
      <c r="C122" s="131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0"/>
      <c r="Y122" s="130"/>
    </row>
    <row r="123" spans="1:25" s="18" customFormat="1" hidden="1" x14ac:dyDescent="0.2">
      <c r="A123" s="21"/>
      <c r="B123" s="131"/>
      <c r="C123" s="131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0"/>
      <c r="Y123" s="130"/>
    </row>
    <row r="124" spans="1:25" s="18" customFormat="1" hidden="1" x14ac:dyDescent="0.2">
      <c r="A124" s="21"/>
      <c r="B124" s="131"/>
      <c r="C124" s="131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0"/>
      <c r="Y124" s="130"/>
    </row>
    <row r="125" spans="1:25" s="18" customFormat="1" hidden="1" x14ac:dyDescent="0.2">
      <c r="A125" s="21"/>
      <c r="B125" s="131"/>
      <c r="C125" s="131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0"/>
      <c r="Y125" s="130"/>
    </row>
    <row r="126" spans="1:25" s="18" customFormat="1" hidden="1" x14ac:dyDescent="0.2">
      <c r="A126" s="21"/>
      <c r="B126" s="131"/>
      <c r="C126" s="131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0"/>
      <c r="Y126" s="130"/>
    </row>
    <row r="127" spans="1:25" s="18" customFormat="1" hidden="1" x14ac:dyDescent="0.2">
      <c r="A127" s="21"/>
      <c r="B127" s="131"/>
      <c r="C127" s="131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0"/>
      <c r="Y127" s="130"/>
    </row>
    <row r="128" spans="1:25" s="18" customFormat="1" hidden="1" x14ac:dyDescent="0.2">
      <c r="A128" s="21"/>
      <c r="B128" s="131"/>
      <c r="C128" s="131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0"/>
      <c r="Y128" s="130"/>
    </row>
    <row r="129" spans="1:25" s="18" customFormat="1" hidden="1" x14ac:dyDescent="0.2">
      <c r="A129" s="21"/>
      <c r="B129" s="131"/>
      <c r="C129" s="131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0"/>
      <c r="Y129" s="130"/>
    </row>
    <row r="130" spans="1:25" s="18" customFormat="1" hidden="1" x14ac:dyDescent="0.2">
      <c r="A130" s="21"/>
      <c r="B130" s="131"/>
      <c r="C130" s="131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0"/>
      <c r="Y130" s="130"/>
    </row>
    <row r="131" spans="1:25" s="18" customFormat="1" hidden="1" x14ac:dyDescent="0.2">
      <c r="A131" s="21"/>
      <c r="B131" s="131"/>
      <c r="C131" s="131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0"/>
      <c r="Y131" s="130"/>
    </row>
    <row r="132" spans="1:25" s="18" customFormat="1" hidden="1" x14ac:dyDescent="0.2">
      <c r="A132" s="21"/>
      <c r="B132" s="131"/>
      <c r="C132" s="131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0"/>
      <c r="Y132" s="130"/>
    </row>
    <row r="133" spans="1:25" s="18" customFormat="1" hidden="1" x14ac:dyDescent="0.2">
      <c r="A133" s="21"/>
      <c r="B133" s="131"/>
      <c r="C133" s="131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0"/>
      <c r="Y133" s="130"/>
    </row>
    <row r="134" spans="1:25" s="18" customFormat="1" hidden="1" x14ac:dyDescent="0.2">
      <c r="A134" s="21"/>
      <c r="B134" s="131"/>
      <c r="C134" s="131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0"/>
      <c r="Y134" s="130"/>
    </row>
    <row r="135" spans="1:25" s="18" customFormat="1" hidden="1" x14ac:dyDescent="0.2">
      <c r="A135" s="21"/>
      <c r="B135" s="131"/>
      <c r="C135" s="131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0"/>
      <c r="Y135" s="130"/>
    </row>
    <row r="136" spans="1:25" s="18" customFormat="1" hidden="1" x14ac:dyDescent="0.2">
      <c r="A136" s="21"/>
      <c r="B136" s="131"/>
      <c r="C136" s="131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0"/>
      <c r="Y136" s="130"/>
    </row>
    <row r="137" spans="1:25" s="18" customFormat="1" hidden="1" x14ac:dyDescent="0.2">
      <c r="A137" s="21"/>
      <c r="B137" s="131"/>
      <c r="C137" s="131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0"/>
      <c r="Y137" s="130"/>
    </row>
    <row r="138" spans="1:25" s="18" customFormat="1" hidden="1" x14ac:dyDescent="0.2">
      <c r="A138" s="21"/>
      <c r="B138" s="131"/>
      <c r="C138" s="131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0"/>
      <c r="Y138" s="130"/>
    </row>
    <row r="139" spans="1:25" s="18" customFormat="1" hidden="1" x14ac:dyDescent="0.2">
      <c r="A139" s="21"/>
      <c r="B139" s="131"/>
      <c r="C139" s="131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0"/>
      <c r="Y139" s="130"/>
    </row>
    <row r="140" spans="1:25" s="18" customFormat="1" hidden="1" x14ac:dyDescent="0.2">
      <c r="A140" s="21"/>
      <c r="B140" s="131"/>
      <c r="C140" s="131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0"/>
      <c r="Y140" s="130"/>
    </row>
    <row r="141" spans="1:25" s="18" customFormat="1" hidden="1" x14ac:dyDescent="0.2">
      <c r="A141" s="21"/>
      <c r="B141" s="131"/>
      <c r="C141" s="131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0"/>
      <c r="Y141" s="130"/>
    </row>
    <row r="142" spans="1:25" s="18" customFormat="1" hidden="1" x14ac:dyDescent="0.2">
      <c r="A142" s="21"/>
      <c r="B142" s="131"/>
      <c r="C142" s="131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0"/>
      <c r="Y142" s="130"/>
    </row>
    <row r="143" spans="1:25" s="18" customFormat="1" hidden="1" x14ac:dyDescent="0.2">
      <c r="A143" s="21"/>
      <c r="B143" s="131"/>
      <c r="C143" s="131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0"/>
      <c r="Y143" s="130"/>
    </row>
    <row r="144" spans="1:25" s="18" customFormat="1" hidden="1" x14ac:dyDescent="0.2">
      <c r="A144" s="21"/>
      <c r="B144" s="131"/>
      <c r="C144" s="131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0"/>
      <c r="Y144" s="130"/>
    </row>
    <row r="145" spans="1:25" s="18" customFormat="1" hidden="1" x14ac:dyDescent="0.2">
      <c r="A145" s="21"/>
      <c r="B145" s="131"/>
      <c r="C145" s="131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0"/>
      <c r="Y145" s="130"/>
    </row>
    <row r="146" spans="1:25" s="18" customFormat="1" hidden="1" x14ac:dyDescent="0.2">
      <c r="A146" s="21"/>
      <c r="B146" s="131"/>
      <c r="C146" s="131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0"/>
      <c r="Y146" s="130"/>
    </row>
    <row r="147" spans="1:25" s="18" customFormat="1" hidden="1" x14ac:dyDescent="0.2">
      <c r="A147" s="21"/>
      <c r="B147" s="131"/>
      <c r="C147" s="131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0"/>
      <c r="Y147" s="130"/>
    </row>
    <row r="148" spans="1:25" s="18" customFormat="1" hidden="1" x14ac:dyDescent="0.2">
      <c r="A148" s="21"/>
      <c r="B148" s="131"/>
      <c r="C148" s="131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0"/>
      <c r="Y148" s="130"/>
    </row>
    <row r="149" spans="1:25" s="18" customFormat="1" hidden="1" x14ac:dyDescent="0.2">
      <c r="A149" s="21"/>
      <c r="B149" s="131"/>
      <c r="C149" s="131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0"/>
      <c r="Y149" s="130"/>
    </row>
    <row r="150" spans="1:25" s="18" customFormat="1" hidden="1" x14ac:dyDescent="0.2">
      <c r="A150" s="21"/>
      <c r="B150" s="131"/>
      <c r="C150" s="131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0"/>
      <c r="Y150" s="130"/>
    </row>
    <row r="151" spans="1:25" s="18" customFormat="1" hidden="1" x14ac:dyDescent="0.2">
      <c r="A151" s="21"/>
      <c r="B151" s="131"/>
      <c r="C151" s="131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0"/>
      <c r="Y151" s="130"/>
    </row>
    <row r="152" spans="1:25" s="18" customFormat="1" hidden="1" x14ac:dyDescent="0.2">
      <c r="A152" s="21"/>
      <c r="B152" s="131"/>
      <c r="C152" s="131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0"/>
      <c r="Y152" s="130"/>
    </row>
    <row r="153" spans="1:25" s="18" customFormat="1" hidden="1" x14ac:dyDescent="0.2">
      <c r="A153" s="21"/>
      <c r="B153" s="131"/>
      <c r="C153" s="131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0"/>
      <c r="Y153" s="130"/>
    </row>
    <row r="154" spans="1:25" s="18" customFormat="1" hidden="1" x14ac:dyDescent="0.2">
      <c r="A154" s="21"/>
      <c r="B154" s="131"/>
      <c r="C154" s="131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0"/>
      <c r="Y154" s="130"/>
    </row>
    <row r="155" spans="1:25" s="18" customFormat="1" hidden="1" x14ac:dyDescent="0.2">
      <c r="A155" s="21"/>
      <c r="B155" s="131"/>
      <c r="C155" s="131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0"/>
      <c r="Y155" s="130"/>
    </row>
    <row r="156" spans="1:25" s="18" customFormat="1" hidden="1" x14ac:dyDescent="0.2">
      <c r="A156" s="21"/>
      <c r="B156" s="131"/>
      <c r="C156" s="131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0"/>
      <c r="Y156" s="130"/>
    </row>
    <row r="157" spans="1:25" s="18" customFormat="1" hidden="1" x14ac:dyDescent="0.2">
      <c r="A157" s="21"/>
      <c r="B157" s="131"/>
      <c r="C157" s="131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0"/>
      <c r="Y157" s="130"/>
    </row>
    <row r="158" spans="1:25" s="18" customFormat="1" hidden="1" x14ac:dyDescent="0.2">
      <c r="A158" s="21"/>
      <c r="B158" s="131"/>
      <c r="C158" s="131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0"/>
      <c r="Y158" s="130"/>
    </row>
    <row r="409" ht="13.5" hidden="1" customHeight="1" x14ac:dyDescent="0.2"/>
  </sheetData>
  <sheetProtection algorithmName="SHA-512" hashValue="9qsZIE4IgcKHo05t7tm4gbuBVMyqHyhBqrJ+VJA7PiVO4/Z868xeuUhbu7F1aI7rsti87dR0AVpeRWDZCgo8dw==" saltValue="D6kFAYiSXiGlIXNH1VdcFg==" spinCount="100000" sheet="1" objects="1" scenarios="1" selectLockedCells="1"/>
  <mergeCells count="1784">
    <mergeCell ref="AH1:AH2"/>
    <mergeCell ref="AI1:AI2"/>
    <mergeCell ref="AJ1:AJ2"/>
    <mergeCell ref="AK1:AK2"/>
    <mergeCell ref="AD1:AD2"/>
    <mergeCell ref="AE1:AE2"/>
    <mergeCell ref="AF1:AF2"/>
    <mergeCell ref="AG1:AG2"/>
    <mergeCell ref="Z1:Z2"/>
    <mergeCell ref="AA1:AA2"/>
    <mergeCell ref="AB1:AB2"/>
    <mergeCell ref="AC1:AC2"/>
    <mergeCell ref="BB1:BB2"/>
    <mergeCell ref="BC1:BC2"/>
    <mergeCell ref="BD1:BD2"/>
    <mergeCell ref="BE1:BE2"/>
    <mergeCell ref="AX1:AX2"/>
    <mergeCell ref="AY1:AY2"/>
    <mergeCell ref="AZ1:AZ2"/>
    <mergeCell ref="BA1:BA2"/>
    <mergeCell ref="AT1:AT2"/>
    <mergeCell ref="AU1:AU2"/>
    <mergeCell ref="AV1:AV2"/>
    <mergeCell ref="AW1:AW2"/>
    <mergeCell ref="AP1:AP2"/>
    <mergeCell ref="AQ1:AQ2"/>
    <mergeCell ref="AR1:AR2"/>
    <mergeCell ref="AS1:AS2"/>
    <mergeCell ref="AL1:AL2"/>
    <mergeCell ref="AM1:AM2"/>
    <mergeCell ref="AN1:AN2"/>
    <mergeCell ref="AO1:AO2"/>
    <mergeCell ref="BV1:BV2"/>
    <mergeCell ref="BW1:BW2"/>
    <mergeCell ref="BX1:BX2"/>
    <mergeCell ref="BY1:BY2"/>
    <mergeCell ref="BR1:BR2"/>
    <mergeCell ref="BS1:BS2"/>
    <mergeCell ref="BT1:BT2"/>
    <mergeCell ref="BU1:BU2"/>
    <mergeCell ref="BN1:BN2"/>
    <mergeCell ref="BO1:BO2"/>
    <mergeCell ref="BP1:BP2"/>
    <mergeCell ref="BQ1:BQ2"/>
    <mergeCell ref="BJ1:BJ2"/>
    <mergeCell ref="BK1:BK2"/>
    <mergeCell ref="BL1:BL2"/>
    <mergeCell ref="BM1:BM2"/>
    <mergeCell ref="BF1:BF2"/>
    <mergeCell ref="BG1:BG2"/>
    <mergeCell ref="BH1:BH2"/>
    <mergeCell ref="BI1:BI2"/>
    <mergeCell ref="CP1:CP2"/>
    <mergeCell ref="CQ1:CQ2"/>
    <mergeCell ref="CR1:CR2"/>
    <mergeCell ref="CS1:CS2"/>
    <mergeCell ref="CL1:CL2"/>
    <mergeCell ref="CM1:CM2"/>
    <mergeCell ref="CN1:CN2"/>
    <mergeCell ref="CO1:CO2"/>
    <mergeCell ref="CH1:CH2"/>
    <mergeCell ref="CI1:CI2"/>
    <mergeCell ref="CJ1:CJ2"/>
    <mergeCell ref="CK1:CK2"/>
    <mergeCell ref="CD1:CD2"/>
    <mergeCell ref="CE1:CE2"/>
    <mergeCell ref="CF1:CF2"/>
    <mergeCell ref="CG1:CG2"/>
    <mergeCell ref="BZ1:BZ2"/>
    <mergeCell ref="CA1:CA2"/>
    <mergeCell ref="CB1:CB2"/>
    <mergeCell ref="CC1:CC2"/>
    <mergeCell ref="DL1:DL2"/>
    <mergeCell ref="DM1:DM2"/>
    <mergeCell ref="DF1:DF2"/>
    <mergeCell ref="DG1:DG2"/>
    <mergeCell ref="DH1:DH2"/>
    <mergeCell ref="DI1:DI2"/>
    <mergeCell ref="DB1:DB2"/>
    <mergeCell ref="DC1:DC2"/>
    <mergeCell ref="DD1:DD2"/>
    <mergeCell ref="DE1:DE2"/>
    <mergeCell ref="CX1:CX2"/>
    <mergeCell ref="CY1:CY2"/>
    <mergeCell ref="CZ1:CZ2"/>
    <mergeCell ref="DA1:DA2"/>
    <mergeCell ref="CT1:CT2"/>
    <mergeCell ref="CU1:CU2"/>
    <mergeCell ref="CV1:CV2"/>
    <mergeCell ref="CW1:CW2"/>
    <mergeCell ref="ED1:ED2"/>
    <mergeCell ref="EE1:EE2"/>
    <mergeCell ref="DR1:DR2"/>
    <mergeCell ref="DS1:DS2"/>
    <mergeCell ref="DT1:DT2"/>
    <mergeCell ref="DU1:DU2"/>
    <mergeCell ref="F3:G3"/>
    <mergeCell ref="Z3:Z11"/>
    <mergeCell ref="AA3:AA8"/>
    <mergeCell ref="AB3:AB8"/>
    <mergeCell ref="AC3:AC8"/>
    <mergeCell ref="AD3:AD8"/>
    <mergeCell ref="F9:G9"/>
    <mergeCell ref="N9:Y9"/>
    <mergeCell ref="AA9:AA11"/>
    <mergeCell ref="AB9:AB11"/>
    <mergeCell ref="AE3:AE8"/>
    <mergeCell ref="AF3:AF8"/>
    <mergeCell ref="DZ1:DZ2"/>
    <mergeCell ref="EA1:EA2"/>
    <mergeCell ref="EB1:EB2"/>
    <mergeCell ref="EC1:EC2"/>
    <mergeCell ref="DV1:DV2"/>
    <mergeCell ref="DW1:DW2"/>
    <mergeCell ref="DX1:DX2"/>
    <mergeCell ref="DY1:DY2"/>
    <mergeCell ref="DN1:DN2"/>
    <mergeCell ref="DO1:DO2"/>
    <mergeCell ref="DP1:DP2"/>
    <mergeCell ref="DQ1:DQ2"/>
    <mergeCell ref="DJ1:DJ2"/>
    <mergeCell ref="DK1:DK2"/>
    <mergeCell ref="AW3:AW8"/>
    <mergeCell ref="AX3:AX8"/>
    <mergeCell ref="AY3:AY8"/>
    <mergeCell ref="AZ3:AZ8"/>
    <mergeCell ref="AS3:AS8"/>
    <mergeCell ref="AT3:AT8"/>
    <mergeCell ref="AU3:AU8"/>
    <mergeCell ref="AV3:AV8"/>
    <mergeCell ref="AO3:AO8"/>
    <mergeCell ref="AP3:AP8"/>
    <mergeCell ref="AQ3:AQ8"/>
    <mergeCell ref="AR3:AR8"/>
    <mergeCell ref="AK3:AK8"/>
    <mergeCell ref="AL3:AL8"/>
    <mergeCell ref="AM3:AM8"/>
    <mergeCell ref="AN3:AN8"/>
    <mergeCell ref="AG3:AG8"/>
    <mergeCell ref="AH3:AH8"/>
    <mergeCell ref="AI3:AI8"/>
    <mergeCell ref="AJ3:AJ8"/>
    <mergeCell ref="BQ3:BQ8"/>
    <mergeCell ref="BR3:BR8"/>
    <mergeCell ref="BS3:BS8"/>
    <mergeCell ref="BT3:BT8"/>
    <mergeCell ref="BM3:BM8"/>
    <mergeCell ref="BN3:BN8"/>
    <mergeCell ref="BO3:BO8"/>
    <mergeCell ref="BP3:BP8"/>
    <mergeCell ref="BI3:BI8"/>
    <mergeCell ref="BJ3:BJ8"/>
    <mergeCell ref="BK3:BK8"/>
    <mergeCell ref="BL3:BL8"/>
    <mergeCell ref="BE3:BE8"/>
    <mergeCell ref="BF3:BF8"/>
    <mergeCell ref="BG3:BG8"/>
    <mergeCell ref="BH3:BH8"/>
    <mergeCell ref="BA3:BA8"/>
    <mergeCell ref="BB3:BB8"/>
    <mergeCell ref="BC3:BC8"/>
    <mergeCell ref="BD3:BD8"/>
    <mergeCell ref="CK3:CK8"/>
    <mergeCell ref="CL3:CL8"/>
    <mergeCell ref="CM3:CM8"/>
    <mergeCell ref="CN3:CN8"/>
    <mergeCell ref="CG3:CG8"/>
    <mergeCell ref="CH3:CH8"/>
    <mergeCell ref="CI3:CI8"/>
    <mergeCell ref="CJ3:CJ8"/>
    <mergeCell ref="CC3:CC8"/>
    <mergeCell ref="CD3:CD8"/>
    <mergeCell ref="CE3:CE8"/>
    <mergeCell ref="CF3:CF8"/>
    <mergeCell ref="BY3:BY8"/>
    <mergeCell ref="BZ3:BZ8"/>
    <mergeCell ref="CA3:CA8"/>
    <mergeCell ref="CB3:CB8"/>
    <mergeCell ref="BU3:BU8"/>
    <mergeCell ref="BV3:BV8"/>
    <mergeCell ref="BW3:BW8"/>
    <mergeCell ref="BX3:BX8"/>
    <mergeCell ref="DE3:DE8"/>
    <mergeCell ref="DF3:DF8"/>
    <mergeCell ref="DG3:DG8"/>
    <mergeCell ref="DH3:DH8"/>
    <mergeCell ref="DA3:DA8"/>
    <mergeCell ref="DB3:DB8"/>
    <mergeCell ref="DC3:DC8"/>
    <mergeCell ref="DD3:DD8"/>
    <mergeCell ref="CW3:CW8"/>
    <mergeCell ref="CX3:CX8"/>
    <mergeCell ref="CY3:CY8"/>
    <mergeCell ref="CZ3:CZ8"/>
    <mergeCell ref="CS3:CS8"/>
    <mergeCell ref="CT3:CT8"/>
    <mergeCell ref="CU3:CU8"/>
    <mergeCell ref="CV3:CV8"/>
    <mergeCell ref="CO3:CO8"/>
    <mergeCell ref="CP3:CP8"/>
    <mergeCell ref="CQ3:CQ8"/>
    <mergeCell ref="CR3:CR8"/>
    <mergeCell ref="AG9:AG11"/>
    <mergeCell ref="AH9:AH11"/>
    <mergeCell ref="AI9:AI11"/>
    <mergeCell ref="AJ9:AJ11"/>
    <mergeCell ref="AC9:AC11"/>
    <mergeCell ref="AD9:AD11"/>
    <mergeCell ref="AE9:AE11"/>
    <mergeCell ref="AF9:AF11"/>
    <mergeCell ref="N12:O12"/>
    <mergeCell ref="P12:Q12"/>
    <mergeCell ref="T12:U12"/>
    <mergeCell ref="DU3:DU8"/>
    <mergeCell ref="F4:G4"/>
    <mergeCell ref="F5:L5"/>
    <mergeCell ref="F6:L6"/>
    <mergeCell ref="N6:Y6"/>
    <mergeCell ref="F7:L7"/>
    <mergeCell ref="N7:Y7"/>
    <mergeCell ref="F8:L8"/>
    <mergeCell ref="N8:Y8"/>
    <mergeCell ref="DQ3:DQ8"/>
    <mergeCell ref="DR3:DR8"/>
    <mergeCell ref="DS3:DS8"/>
    <mergeCell ref="DT3:DT8"/>
    <mergeCell ref="DM3:DM8"/>
    <mergeCell ref="DN3:DN8"/>
    <mergeCell ref="DO3:DO8"/>
    <mergeCell ref="DP3:DP8"/>
    <mergeCell ref="DI3:DI8"/>
    <mergeCell ref="DJ3:DJ8"/>
    <mergeCell ref="DK3:DK8"/>
    <mergeCell ref="DL3:DL8"/>
    <mergeCell ref="BA9:BA11"/>
    <mergeCell ref="BB9:BB11"/>
    <mergeCell ref="BC9:BC11"/>
    <mergeCell ref="BD9:BD11"/>
    <mergeCell ref="AW9:AW11"/>
    <mergeCell ref="AX9:AX11"/>
    <mergeCell ref="AY9:AY11"/>
    <mergeCell ref="AZ9:AZ11"/>
    <mergeCell ref="AS9:AS11"/>
    <mergeCell ref="AT9:AT11"/>
    <mergeCell ref="AU9:AU11"/>
    <mergeCell ref="AV9:AV11"/>
    <mergeCell ref="AO9:AO11"/>
    <mergeCell ref="AP9:AP11"/>
    <mergeCell ref="AQ9:AQ11"/>
    <mergeCell ref="AR9:AR11"/>
    <mergeCell ref="AK9:AK11"/>
    <mergeCell ref="AL9:AL11"/>
    <mergeCell ref="AM9:AM11"/>
    <mergeCell ref="AN9:AN11"/>
    <mergeCell ref="BU9:BU11"/>
    <mergeCell ref="BV9:BV11"/>
    <mergeCell ref="BW9:BW11"/>
    <mergeCell ref="BX9:BX11"/>
    <mergeCell ref="BQ9:BQ11"/>
    <mergeCell ref="BR9:BR11"/>
    <mergeCell ref="BS9:BS11"/>
    <mergeCell ref="BT9:BT11"/>
    <mergeCell ref="BM9:BM11"/>
    <mergeCell ref="BN9:BN11"/>
    <mergeCell ref="BO9:BO11"/>
    <mergeCell ref="BP9:BP11"/>
    <mergeCell ref="BI9:BI11"/>
    <mergeCell ref="BJ9:BJ11"/>
    <mergeCell ref="BK9:BK11"/>
    <mergeCell ref="BL9:BL11"/>
    <mergeCell ref="BE9:BE11"/>
    <mergeCell ref="BF9:BF11"/>
    <mergeCell ref="BG9:BG11"/>
    <mergeCell ref="BH9:BH11"/>
    <mergeCell ref="CR9:CR11"/>
    <mergeCell ref="CK9:CK11"/>
    <mergeCell ref="CL9:CL11"/>
    <mergeCell ref="CM9:CM11"/>
    <mergeCell ref="CN9:CN11"/>
    <mergeCell ref="CG9:CG11"/>
    <mergeCell ref="CH9:CH11"/>
    <mergeCell ref="CI9:CI11"/>
    <mergeCell ref="CJ9:CJ11"/>
    <mergeCell ref="CC9:CC11"/>
    <mergeCell ref="CD9:CD11"/>
    <mergeCell ref="CE9:CE11"/>
    <mergeCell ref="CF9:CF11"/>
    <mergeCell ref="BY9:BY11"/>
    <mergeCell ref="BZ9:BZ11"/>
    <mergeCell ref="CA9:CA11"/>
    <mergeCell ref="CB9:CB11"/>
    <mergeCell ref="DN9:DS11"/>
    <mergeCell ref="DT9:DY11"/>
    <mergeCell ref="DZ9:EE11"/>
    <mergeCell ref="DE9:DE11"/>
    <mergeCell ref="DF9:DF11"/>
    <mergeCell ref="DG9:DG11"/>
    <mergeCell ref="DH9:DM11"/>
    <mergeCell ref="DA9:DA11"/>
    <mergeCell ref="DB9:DB11"/>
    <mergeCell ref="B10:M10"/>
    <mergeCell ref="N10:Y10"/>
    <mergeCell ref="B11:C12"/>
    <mergeCell ref="D11:E12"/>
    <mergeCell ref="F11:G12"/>
    <mergeCell ref="H11:M12"/>
    <mergeCell ref="N11:Q11"/>
    <mergeCell ref="R11:S12"/>
    <mergeCell ref="T11:W11"/>
    <mergeCell ref="X11:Y12"/>
    <mergeCell ref="DC9:DC11"/>
    <mergeCell ref="DD9:DD11"/>
    <mergeCell ref="CW9:CW11"/>
    <mergeCell ref="CX9:CX11"/>
    <mergeCell ref="CY9:CY11"/>
    <mergeCell ref="CZ9:CZ11"/>
    <mergeCell ref="CS9:CS11"/>
    <mergeCell ref="CT9:CT11"/>
    <mergeCell ref="CU9:CU11"/>
    <mergeCell ref="CV9:CV11"/>
    <mergeCell ref="CO9:CO11"/>
    <mergeCell ref="CP9:CP11"/>
    <mergeCell ref="CQ9:CQ11"/>
    <mergeCell ref="X13:Y13"/>
    <mergeCell ref="B14:C14"/>
    <mergeCell ref="D14:E14"/>
    <mergeCell ref="F14:G14"/>
    <mergeCell ref="H14:M14"/>
    <mergeCell ref="N14:O14"/>
    <mergeCell ref="P14:Q14"/>
    <mergeCell ref="R14:S14"/>
    <mergeCell ref="T14:U14"/>
    <mergeCell ref="V14:W14"/>
    <mergeCell ref="V12:W12"/>
    <mergeCell ref="B13:C13"/>
    <mergeCell ref="D13:E13"/>
    <mergeCell ref="F13:G13"/>
    <mergeCell ref="H13:M13"/>
    <mergeCell ref="N13:O13"/>
    <mergeCell ref="P13:Q13"/>
    <mergeCell ref="R13:S13"/>
    <mergeCell ref="T13:U13"/>
    <mergeCell ref="V13:W13"/>
    <mergeCell ref="X15:Y15"/>
    <mergeCell ref="B16:C16"/>
    <mergeCell ref="D16:E16"/>
    <mergeCell ref="F16:G16"/>
    <mergeCell ref="H16:M16"/>
    <mergeCell ref="N16:O16"/>
    <mergeCell ref="P16:Q16"/>
    <mergeCell ref="R16:S16"/>
    <mergeCell ref="T16:U16"/>
    <mergeCell ref="V16:W16"/>
    <mergeCell ref="X14:Y14"/>
    <mergeCell ref="B15:C15"/>
    <mergeCell ref="D15:E15"/>
    <mergeCell ref="F15:G15"/>
    <mergeCell ref="H15:M15"/>
    <mergeCell ref="N15:O15"/>
    <mergeCell ref="P15:Q15"/>
    <mergeCell ref="R15:S15"/>
    <mergeCell ref="T15:U15"/>
    <mergeCell ref="V15:W15"/>
    <mergeCell ref="X17:Y17"/>
    <mergeCell ref="B18:C18"/>
    <mergeCell ref="D18:E18"/>
    <mergeCell ref="F18:G18"/>
    <mergeCell ref="H18:M18"/>
    <mergeCell ref="N18:O18"/>
    <mergeCell ref="P18:Q18"/>
    <mergeCell ref="R18:S18"/>
    <mergeCell ref="T18:U18"/>
    <mergeCell ref="V18:W18"/>
    <mergeCell ref="X16:Y16"/>
    <mergeCell ref="B17:C17"/>
    <mergeCell ref="D17:E17"/>
    <mergeCell ref="F17:G17"/>
    <mergeCell ref="H17:M17"/>
    <mergeCell ref="N17:O17"/>
    <mergeCell ref="P17:Q17"/>
    <mergeCell ref="R17:S17"/>
    <mergeCell ref="T17:U17"/>
    <mergeCell ref="V17:W17"/>
    <mergeCell ref="X19:Y19"/>
    <mergeCell ref="B20:C20"/>
    <mergeCell ref="D20:E20"/>
    <mergeCell ref="F20:G20"/>
    <mergeCell ref="H20:M20"/>
    <mergeCell ref="N20:O20"/>
    <mergeCell ref="P20:Q20"/>
    <mergeCell ref="R20:S20"/>
    <mergeCell ref="T20:U20"/>
    <mergeCell ref="V20:W20"/>
    <mergeCell ref="X18:Y18"/>
    <mergeCell ref="B19:C19"/>
    <mergeCell ref="D19:E19"/>
    <mergeCell ref="F19:G19"/>
    <mergeCell ref="H19:M19"/>
    <mergeCell ref="N19:O19"/>
    <mergeCell ref="P19:Q19"/>
    <mergeCell ref="R19:S19"/>
    <mergeCell ref="T19:U19"/>
    <mergeCell ref="V19:W19"/>
    <mergeCell ref="X21:Y21"/>
    <mergeCell ref="B22:C22"/>
    <mergeCell ref="D22:E22"/>
    <mergeCell ref="F22:G22"/>
    <mergeCell ref="H22:M22"/>
    <mergeCell ref="N22:O22"/>
    <mergeCell ref="P22:Q22"/>
    <mergeCell ref="R22:S22"/>
    <mergeCell ref="T22:U22"/>
    <mergeCell ref="V22:W22"/>
    <mergeCell ref="X20:Y20"/>
    <mergeCell ref="B21:C21"/>
    <mergeCell ref="D21:E21"/>
    <mergeCell ref="F21:G21"/>
    <mergeCell ref="H21:M21"/>
    <mergeCell ref="N21:O21"/>
    <mergeCell ref="P21:Q21"/>
    <mergeCell ref="R21:S21"/>
    <mergeCell ref="T21:U21"/>
    <mergeCell ref="V21:W21"/>
    <mergeCell ref="X23:Y23"/>
    <mergeCell ref="B24:C24"/>
    <mergeCell ref="D24:E24"/>
    <mergeCell ref="F24:G24"/>
    <mergeCell ref="H24:M24"/>
    <mergeCell ref="N24:O24"/>
    <mergeCell ref="P24:Q24"/>
    <mergeCell ref="R24:S24"/>
    <mergeCell ref="T24:U24"/>
    <mergeCell ref="V24:W24"/>
    <mergeCell ref="X22:Y22"/>
    <mergeCell ref="B23:C23"/>
    <mergeCell ref="D23:E23"/>
    <mergeCell ref="F23:G23"/>
    <mergeCell ref="H23:M23"/>
    <mergeCell ref="N23:O23"/>
    <mergeCell ref="P23:Q23"/>
    <mergeCell ref="R23:S23"/>
    <mergeCell ref="T23:U23"/>
    <mergeCell ref="V23:W23"/>
    <mergeCell ref="X25:Y25"/>
    <mergeCell ref="B26:C26"/>
    <mergeCell ref="D26:E26"/>
    <mergeCell ref="F26:G26"/>
    <mergeCell ref="H26:M26"/>
    <mergeCell ref="N26:O26"/>
    <mergeCell ref="P26:Q26"/>
    <mergeCell ref="R26:S26"/>
    <mergeCell ref="T26:U26"/>
    <mergeCell ref="V26:W26"/>
    <mergeCell ref="X24:Y24"/>
    <mergeCell ref="B25:C25"/>
    <mergeCell ref="D25:E25"/>
    <mergeCell ref="F25:G25"/>
    <mergeCell ref="H25:M25"/>
    <mergeCell ref="N25:O25"/>
    <mergeCell ref="P25:Q25"/>
    <mergeCell ref="R25:S25"/>
    <mergeCell ref="T25:U25"/>
    <mergeCell ref="V25:W25"/>
    <mergeCell ref="X27:Y27"/>
    <mergeCell ref="B28:C28"/>
    <mergeCell ref="D28:E28"/>
    <mergeCell ref="F28:G28"/>
    <mergeCell ref="H28:M28"/>
    <mergeCell ref="N28:O28"/>
    <mergeCell ref="P28:Q28"/>
    <mergeCell ref="R28:S28"/>
    <mergeCell ref="T28:U28"/>
    <mergeCell ref="V28:W28"/>
    <mergeCell ref="X26:Y26"/>
    <mergeCell ref="B27:C27"/>
    <mergeCell ref="D27:E27"/>
    <mergeCell ref="F27:G27"/>
    <mergeCell ref="H27:M27"/>
    <mergeCell ref="N27:O27"/>
    <mergeCell ref="P27:Q27"/>
    <mergeCell ref="R27:S27"/>
    <mergeCell ref="T27:U27"/>
    <mergeCell ref="V27:W27"/>
    <mergeCell ref="X29:Y29"/>
    <mergeCell ref="B30:C30"/>
    <mergeCell ref="D30:E30"/>
    <mergeCell ref="F30:G30"/>
    <mergeCell ref="H30:M30"/>
    <mergeCell ref="N30:O30"/>
    <mergeCell ref="P30:Q30"/>
    <mergeCell ref="R30:S30"/>
    <mergeCell ref="T30:U30"/>
    <mergeCell ref="V30:W30"/>
    <mergeCell ref="X28:Y28"/>
    <mergeCell ref="B29:C29"/>
    <mergeCell ref="D29:E29"/>
    <mergeCell ref="F29:G29"/>
    <mergeCell ref="H29:M29"/>
    <mergeCell ref="N29:O29"/>
    <mergeCell ref="P29:Q29"/>
    <mergeCell ref="R29:S29"/>
    <mergeCell ref="T29:U29"/>
    <mergeCell ref="V29:W29"/>
    <mergeCell ref="X31:Y31"/>
    <mergeCell ref="B32:C32"/>
    <mergeCell ref="D32:E32"/>
    <mergeCell ref="F32:G32"/>
    <mergeCell ref="H32:M32"/>
    <mergeCell ref="N32:O32"/>
    <mergeCell ref="P32:Q32"/>
    <mergeCell ref="R32:S32"/>
    <mergeCell ref="T32:U32"/>
    <mergeCell ref="V32:W32"/>
    <mergeCell ref="X30:Y30"/>
    <mergeCell ref="B31:C31"/>
    <mergeCell ref="D31:E31"/>
    <mergeCell ref="F31:G31"/>
    <mergeCell ref="H31:M31"/>
    <mergeCell ref="N31:O31"/>
    <mergeCell ref="P31:Q31"/>
    <mergeCell ref="R31:S31"/>
    <mergeCell ref="T31:U31"/>
    <mergeCell ref="V31:W31"/>
    <mergeCell ref="X33:Y33"/>
    <mergeCell ref="B34:C34"/>
    <mergeCell ref="D34:E34"/>
    <mergeCell ref="F34:G34"/>
    <mergeCell ref="H34:M34"/>
    <mergeCell ref="N34:O34"/>
    <mergeCell ref="P34:Q34"/>
    <mergeCell ref="R34:S34"/>
    <mergeCell ref="T34:U34"/>
    <mergeCell ref="V34:W34"/>
    <mergeCell ref="X32:Y32"/>
    <mergeCell ref="B33:C33"/>
    <mergeCell ref="D33:E33"/>
    <mergeCell ref="F33:G33"/>
    <mergeCell ref="H33:M33"/>
    <mergeCell ref="N33:O33"/>
    <mergeCell ref="P33:Q33"/>
    <mergeCell ref="R33:S33"/>
    <mergeCell ref="T33:U33"/>
    <mergeCell ref="V33:W33"/>
    <mergeCell ref="X35:Y35"/>
    <mergeCell ref="B36:C36"/>
    <mergeCell ref="D36:E36"/>
    <mergeCell ref="F36:G36"/>
    <mergeCell ref="H36:M36"/>
    <mergeCell ref="N36:O36"/>
    <mergeCell ref="P36:Q36"/>
    <mergeCell ref="R36:S36"/>
    <mergeCell ref="T36:U36"/>
    <mergeCell ref="V36:W36"/>
    <mergeCell ref="X34:Y34"/>
    <mergeCell ref="B35:C35"/>
    <mergeCell ref="D35:E35"/>
    <mergeCell ref="F35:G35"/>
    <mergeCell ref="H35:M35"/>
    <mergeCell ref="N35:O35"/>
    <mergeCell ref="P35:Q35"/>
    <mergeCell ref="R35:S35"/>
    <mergeCell ref="T35:U35"/>
    <mergeCell ref="V35:W35"/>
    <mergeCell ref="X37:Y37"/>
    <mergeCell ref="B38:C38"/>
    <mergeCell ref="D38:E38"/>
    <mergeCell ref="F38:G38"/>
    <mergeCell ref="H38:M38"/>
    <mergeCell ref="N38:O38"/>
    <mergeCell ref="P38:Q38"/>
    <mergeCell ref="R38:S38"/>
    <mergeCell ref="T38:U38"/>
    <mergeCell ref="V38:W38"/>
    <mergeCell ref="X36:Y36"/>
    <mergeCell ref="B37:C37"/>
    <mergeCell ref="D37:E37"/>
    <mergeCell ref="F37:G37"/>
    <mergeCell ref="H37:M37"/>
    <mergeCell ref="N37:O37"/>
    <mergeCell ref="P37:Q37"/>
    <mergeCell ref="R37:S37"/>
    <mergeCell ref="T37:U37"/>
    <mergeCell ref="V37:W37"/>
    <mergeCell ref="X39:Y39"/>
    <mergeCell ref="B40:C40"/>
    <mergeCell ref="D40:E40"/>
    <mergeCell ref="F40:G40"/>
    <mergeCell ref="H40:M40"/>
    <mergeCell ref="N40:O40"/>
    <mergeCell ref="P40:Q40"/>
    <mergeCell ref="R40:S40"/>
    <mergeCell ref="T40:U40"/>
    <mergeCell ref="V40:W40"/>
    <mergeCell ref="X38:Y38"/>
    <mergeCell ref="B39:C39"/>
    <mergeCell ref="D39:E39"/>
    <mergeCell ref="F39:G39"/>
    <mergeCell ref="H39:M39"/>
    <mergeCell ref="N39:O39"/>
    <mergeCell ref="P39:Q39"/>
    <mergeCell ref="R39:S39"/>
    <mergeCell ref="T39:U39"/>
    <mergeCell ref="V39:W39"/>
    <mergeCell ref="X41:Y41"/>
    <mergeCell ref="B42:C42"/>
    <mergeCell ref="D42:E42"/>
    <mergeCell ref="F42:G42"/>
    <mergeCell ref="H42:M42"/>
    <mergeCell ref="N42:O42"/>
    <mergeCell ref="P42:Q42"/>
    <mergeCell ref="R42:S42"/>
    <mergeCell ref="T42:U42"/>
    <mergeCell ref="V42:W42"/>
    <mergeCell ref="X40:Y40"/>
    <mergeCell ref="B41:C41"/>
    <mergeCell ref="D41:E41"/>
    <mergeCell ref="F41:G41"/>
    <mergeCell ref="H41:M41"/>
    <mergeCell ref="N41:O41"/>
    <mergeCell ref="P41:Q41"/>
    <mergeCell ref="R41:S41"/>
    <mergeCell ref="T41:U41"/>
    <mergeCell ref="V41:W41"/>
    <mergeCell ref="X43:Y43"/>
    <mergeCell ref="B44:C44"/>
    <mergeCell ref="D44:E44"/>
    <mergeCell ref="F44:G44"/>
    <mergeCell ref="H44:M44"/>
    <mergeCell ref="N44:O44"/>
    <mergeCell ref="P44:Q44"/>
    <mergeCell ref="R44:S44"/>
    <mergeCell ref="T44:U44"/>
    <mergeCell ref="V44:W44"/>
    <mergeCell ref="X42:Y42"/>
    <mergeCell ref="B43:C43"/>
    <mergeCell ref="D43:E43"/>
    <mergeCell ref="F43:G43"/>
    <mergeCell ref="H43:M43"/>
    <mergeCell ref="N43:O43"/>
    <mergeCell ref="P43:Q43"/>
    <mergeCell ref="R43:S43"/>
    <mergeCell ref="T43:U43"/>
    <mergeCell ref="V43:W43"/>
    <mergeCell ref="X45:Y45"/>
    <mergeCell ref="B46:C46"/>
    <mergeCell ref="D46:E46"/>
    <mergeCell ref="F46:G46"/>
    <mergeCell ref="H46:M46"/>
    <mergeCell ref="N46:O46"/>
    <mergeCell ref="P46:Q46"/>
    <mergeCell ref="R46:S46"/>
    <mergeCell ref="T46:U46"/>
    <mergeCell ref="V46:W46"/>
    <mergeCell ref="X44:Y44"/>
    <mergeCell ref="B45:C45"/>
    <mergeCell ref="D45:E45"/>
    <mergeCell ref="F45:G45"/>
    <mergeCell ref="H45:M45"/>
    <mergeCell ref="N45:O45"/>
    <mergeCell ref="P45:Q45"/>
    <mergeCell ref="R45:S45"/>
    <mergeCell ref="T45:U45"/>
    <mergeCell ref="V45:W45"/>
    <mergeCell ref="X47:Y47"/>
    <mergeCell ref="B48:C48"/>
    <mergeCell ref="D48:E48"/>
    <mergeCell ref="F48:G48"/>
    <mergeCell ref="H48:M48"/>
    <mergeCell ref="N48:O48"/>
    <mergeCell ref="P48:Q48"/>
    <mergeCell ref="R48:S48"/>
    <mergeCell ref="T48:U48"/>
    <mergeCell ref="V48:W48"/>
    <mergeCell ref="X46:Y46"/>
    <mergeCell ref="B47:C47"/>
    <mergeCell ref="D47:E47"/>
    <mergeCell ref="F47:G47"/>
    <mergeCell ref="H47:M47"/>
    <mergeCell ref="N47:O47"/>
    <mergeCell ref="P47:Q47"/>
    <mergeCell ref="R47:S47"/>
    <mergeCell ref="T47:U47"/>
    <mergeCell ref="V47:W47"/>
    <mergeCell ref="X49:Y49"/>
    <mergeCell ref="B50:C50"/>
    <mergeCell ref="D50:E50"/>
    <mergeCell ref="F50:G50"/>
    <mergeCell ref="H50:M50"/>
    <mergeCell ref="N50:O50"/>
    <mergeCell ref="P50:Q50"/>
    <mergeCell ref="R50:S50"/>
    <mergeCell ref="T50:U50"/>
    <mergeCell ref="V50:W50"/>
    <mergeCell ref="X48:Y48"/>
    <mergeCell ref="B49:C49"/>
    <mergeCell ref="D49:E49"/>
    <mergeCell ref="F49:G49"/>
    <mergeCell ref="H49:M49"/>
    <mergeCell ref="N49:O49"/>
    <mergeCell ref="P49:Q49"/>
    <mergeCell ref="R49:S49"/>
    <mergeCell ref="T49:U49"/>
    <mergeCell ref="V49:W49"/>
    <mergeCell ref="X51:Y51"/>
    <mergeCell ref="B52:C52"/>
    <mergeCell ref="D52:E52"/>
    <mergeCell ref="F52:G52"/>
    <mergeCell ref="H52:M52"/>
    <mergeCell ref="N52:O52"/>
    <mergeCell ref="P52:Q52"/>
    <mergeCell ref="R52:S52"/>
    <mergeCell ref="T52:U52"/>
    <mergeCell ref="V52:W52"/>
    <mergeCell ref="X50:Y50"/>
    <mergeCell ref="B51:C51"/>
    <mergeCell ref="D51:E51"/>
    <mergeCell ref="F51:G51"/>
    <mergeCell ref="H51:M51"/>
    <mergeCell ref="N51:O51"/>
    <mergeCell ref="P51:Q51"/>
    <mergeCell ref="R51:S51"/>
    <mergeCell ref="T51:U51"/>
    <mergeCell ref="V51:W51"/>
    <mergeCell ref="X53:Y53"/>
    <mergeCell ref="B54:C54"/>
    <mergeCell ref="D54:E54"/>
    <mergeCell ref="F54:G54"/>
    <mergeCell ref="H54:M54"/>
    <mergeCell ref="N54:O54"/>
    <mergeCell ref="P54:Q54"/>
    <mergeCell ref="R54:S54"/>
    <mergeCell ref="T54:U54"/>
    <mergeCell ref="V54:W54"/>
    <mergeCell ref="X52:Y52"/>
    <mergeCell ref="B53:C53"/>
    <mergeCell ref="D53:E53"/>
    <mergeCell ref="F53:G53"/>
    <mergeCell ref="H53:M53"/>
    <mergeCell ref="N53:O53"/>
    <mergeCell ref="P53:Q53"/>
    <mergeCell ref="R53:S53"/>
    <mergeCell ref="T53:U53"/>
    <mergeCell ref="V53:W53"/>
    <mergeCell ref="X55:Y55"/>
    <mergeCell ref="B56:C56"/>
    <mergeCell ref="D56:E56"/>
    <mergeCell ref="F56:G56"/>
    <mergeCell ref="H56:M56"/>
    <mergeCell ref="N56:O56"/>
    <mergeCell ref="P56:Q56"/>
    <mergeCell ref="R56:S56"/>
    <mergeCell ref="T56:U56"/>
    <mergeCell ref="V56:W56"/>
    <mergeCell ref="X54:Y54"/>
    <mergeCell ref="B55:C55"/>
    <mergeCell ref="D55:E55"/>
    <mergeCell ref="F55:G55"/>
    <mergeCell ref="H55:M55"/>
    <mergeCell ref="N55:O55"/>
    <mergeCell ref="P55:Q55"/>
    <mergeCell ref="R55:S55"/>
    <mergeCell ref="T55:U55"/>
    <mergeCell ref="V55:W55"/>
    <mergeCell ref="X57:Y57"/>
    <mergeCell ref="B58:C58"/>
    <mergeCell ref="D58:E58"/>
    <mergeCell ref="F58:G58"/>
    <mergeCell ref="H58:M58"/>
    <mergeCell ref="N58:O58"/>
    <mergeCell ref="P58:Q58"/>
    <mergeCell ref="R58:S58"/>
    <mergeCell ref="T58:U58"/>
    <mergeCell ref="V58:W58"/>
    <mergeCell ref="X56:Y56"/>
    <mergeCell ref="B57:C57"/>
    <mergeCell ref="D57:E57"/>
    <mergeCell ref="F57:G57"/>
    <mergeCell ref="H57:M57"/>
    <mergeCell ref="N57:O57"/>
    <mergeCell ref="P57:Q57"/>
    <mergeCell ref="R57:S57"/>
    <mergeCell ref="T57:U57"/>
    <mergeCell ref="V57:W57"/>
    <mergeCell ref="X59:Y59"/>
    <mergeCell ref="B60:C60"/>
    <mergeCell ref="D60:E60"/>
    <mergeCell ref="F60:G60"/>
    <mergeCell ref="H60:M60"/>
    <mergeCell ref="N60:O60"/>
    <mergeCell ref="P60:Q60"/>
    <mergeCell ref="R60:S60"/>
    <mergeCell ref="T60:U60"/>
    <mergeCell ref="V60:W60"/>
    <mergeCell ref="X58:Y58"/>
    <mergeCell ref="B59:C59"/>
    <mergeCell ref="D59:E59"/>
    <mergeCell ref="F59:G59"/>
    <mergeCell ref="H59:M59"/>
    <mergeCell ref="N59:O59"/>
    <mergeCell ref="P59:Q59"/>
    <mergeCell ref="R59:S59"/>
    <mergeCell ref="T59:U59"/>
    <mergeCell ref="V59:W59"/>
    <mergeCell ref="X61:Y61"/>
    <mergeCell ref="B62:C62"/>
    <mergeCell ref="D62:E62"/>
    <mergeCell ref="F62:G62"/>
    <mergeCell ref="H62:M62"/>
    <mergeCell ref="N62:O62"/>
    <mergeCell ref="P62:Q62"/>
    <mergeCell ref="R62:S62"/>
    <mergeCell ref="T62:U62"/>
    <mergeCell ref="V62:W62"/>
    <mergeCell ref="X60:Y60"/>
    <mergeCell ref="B61:C61"/>
    <mergeCell ref="D61:E61"/>
    <mergeCell ref="F61:G61"/>
    <mergeCell ref="H61:M61"/>
    <mergeCell ref="N61:O61"/>
    <mergeCell ref="P61:Q61"/>
    <mergeCell ref="R61:S61"/>
    <mergeCell ref="T61:U61"/>
    <mergeCell ref="V61:W61"/>
    <mergeCell ref="X63:Y63"/>
    <mergeCell ref="B64:C64"/>
    <mergeCell ref="D64:E64"/>
    <mergeCell ref="F64:G64"/>
    <mergeCell ref="H64:M64"/>
    <mergeCell ref="N64:O64"/>
    <mergeCell ref="P64:Q64"/>
    <mergeCell ref="R64:S64"/>
    <mergeCell ref="T64:U64"/>
    <mergeCell ref="V64:W64"/>
    <mergeCell ref="X62:Y62"/>
    <mergeCell ref="B63:C63"/>
    <mergeCell ref="D63:E63"/>
    <mergeCell ref="F63:G63"/>
    <mergeCell ref="H63:M63"/>
    <mergeCell ref="N63:O63"/>
    <mergeCell ref="P63:Q63"/>
    <mergeCell ref="R63:S63"/>
    <mergeCell ref="T63:U63"/>
    <mergeCell ref="V63:W63"/>
    <mergeCell ref="X65:Y65"/>
    <mergeCell ref="B66:C66"/>
    <mergeCell ref="D66:E66"/>
    <mergeCell ref="F66:G66"/>
    <mergeCell ref="H66:M66"/>
    <mergeCell ref="N66:O66"/>
    <mergeCell ref="P66:Q66"/>
    <mergeCell ref="R66:S66"/>
    <mergeCell ref="T66:U66"/>
    <mergeCell ref="V66:W66"/>
    <mergeCell ref="X64:Y64"/>
    <mergeCell ref="B65:C65"/>
    <mergeCell ref="D65:E65"/>
    <mergeCell ref="F65:G65"/>
    <mergeCell ref="H65:M65"/>
    <mergeCell ref="N65:O65"/>
    <mergeCell ref="P65:Q65"/>
    <mergeCell ref="R65:S65"/>
    <mergeCell ref="T65:U65"/>
    <mergeCell ref="V65:W65"/>
    <mergeCell ref="X67:Y67"/>
    <mergeCell ref="B68:C68"/>
    <mergeCell ref="D68:E68"/>
    <mergeCell ref="F68:G68"/>
    <mergeCell ref="H68:M68"/>
    <mergeCell ref="N68:O68"/>
    <mergeCell ref="P68:Q68"/>
    <mergeCell ref="R68:S68"/>
    <mergeCell ref="T68:U68"/>
    <mergeCell ref="V68:W68"/>
    <mergeCell ref="X66:Y66"/>
    <mergeCell ref="B67:C67"/>
    <mergeCell ref="D67:E67"/>
    <mergeCell ref="F67:G67"/>
    <mergeCell ref="H67:M67"/>
    <mergeCell ref="N67:O67"/>
    <mergeCell ref="P67:Q67"/>
    <mergeCell ref="R67:S67"/>
    <mergeCell ref="T67:U67"/>
    <mergeCell ref="V67:W67"/>
    <mergeCell ref="X69:Y69"/>
    <mergeCell ref="B70:C70"/>
    <mergeCell ref="D70:E70"/>
    <mergeCell ref="F70:G70"/>
    <mergeCell ref="H70:M70"/>
    <mergeCell ref="N70:O70"/>
    <mergeCell ref="P70:Q70"/>
    <mergeCell ref="R70:S70"/>
    <mergeCell ref="T70:U70"/>
    <mergeCell ref="V70:W70"/>
    <mergeCell ref="X68:Y68"/>
    <mergeCell ref="B69:C69"/>
    <mergeCell ref="D69:E69"/>
    <mergeCell ref="F69:G69"/>
    <mergeCell ref="H69:M69"/>
    <mergeCell ref="N69:O69"/>
    <mergeCell ref="P69:Q69"/>
    <mergeCell ref="R69:S69"/>
    <mergeCell ref="T69:U69"/>
    <mergeCell ref="V69:W69"/>
    <mergeCell ref="X71:Y71"/>
    <mergeCell ref="B72:C72"/>
    <mergeCell ref="D72:E72"/>
    <mergeCell ref="F72:G72"/>
    <mergeCell ref="H72:M72"/>
    <mergeCell ref="N72:O72"/>
    <mergeCell ref="P72:Q72"/>
    <mergeCell ref="R72:S72"/>
    <mergeCell ref="T72:U72"/>
    <mergeCell ref="V72:W72"/>
    <mergeCell ref="X70:Y70"/>
    <mergeCell ref="B71:C71"/>
    <mergeCell ref="D71:E71"/>
    <mergeCell ref="F71:G71"/>
    <mergeCell ref="H71:M71"/>
    <mergeCell ref="N71:O71"/>
    <mergeCell ref="P71:Q71"/>
    <mergeCell ref="R71:S71"/>
    <mergeCell ref="T71:U71"/>
    <mergeCell ref="V71:W71"/>
    <mergeCell ref="X73:Y73"/>
    <mergeCell ref="B74:C74"/>
    <mergeCell ref="D74:E74"/>
    <mergeCell ref="F74:G74"/>
    <mergeCell ref="H74:M74"/>
    <mergeCell ref="N74:O74"/>
    <mergeCell ref="P74:Q74"/>
    <mergeCell ref="R74:S74"/>
    <mergeCell ref="T74:U74"/>
    <mergeCell ref="V74:W74"/>
    <mergeCell ref="X72:Y72"/>
    <mergeCell ref="B73:C73"/>
    <mergeCell ref="D73:E73"/>
    <mergeCell ref="F73:G73"/>
    <mergeCell ref="H73:M73"/>
    <mergeCell ref="N73:O73"/>
    <mergeCell ref="P73:Q73"/>
    <mergeCell ref="R73:S73"/>
    <mergeCell ref="T73:U73"/>
    <mergeCell ref="V73:W73"/>
    <mergeCell ref="X75:Y75"/>
    <mergeCell ref="B76:C76"/>
    <mergeCell ref="D76:E76"/>
    <mergeCell ref="F76:G76"/>
    <mergeCell ref="H76:M76"/>
    <mergeCell ref="N76:O76"/>
    <mergeCell ref="P76:Q76"/>
    <mergeCell ref="R76:S76"/>
    <mergeCell ref="T76:U76"/>
    <mergeCell ref="V76:W76"/>
    <mergeCell ref="X74:Y74"/>
    <mergeCell ref="B75:C75"/>
    <mergeCell ref="D75:E75"/>
    <mergeCell ref="F75:G75"/>
    <mergeCell ref="H75:M75"/>
    <mergeCell ref="N75:O75"/>
    <mergeCell ref="P75:Q75"/>
    <mergeCell ref="R75:S75"/>
    <mergeCell ref="T75:U75"/>
    <mergeCell ref="V75:W75"/>
    <mergeCell ref="X77:Y77"/>
    <mergeCell ref="B78:C78"/>
    <mergeCell ref="D78:E78"/>
    <mergeCell ref="F78:G78"/>
    <mergeCell ref="H78:M78"/>
    <mergeCell ref="N78:O78"/>
    <mergeCell ref="P78:Q78"/>
    <mergeCell ref="R78:S78"/>
    <mergeCell ref="T78:U78"/>
    <mergeCell ref="V78:W78"/>
    <mergeCell ref="X76:Y76"/>
    <mergeCell ref="B77:C77"/>
    <mergeCell ref="D77:E77"/>
    <mergeCell ref="F77:G77"/>
    <mergeCell ref="H77:M77"/>
    <mergeCell ref="N77:O77"/>
    <mergeCell ref="P77:Q77"/>
    <mergeCell ref="R77:S77"/>
    <mergeCell ref="T77:U77"/>
    <mergeCell ref="V77:W77"/>
    <mergeCell ref="X79:Y79"/>
    <mergeCell ref="B80:C80"/>
    <mergeCell ref="D80:E80"/>
    <mergeCell ref="F80:G80"/>
    <mergeCell ref="H80:M80"/>
    <mergeCell ref="N80:O80"/>
    <mergeCell ref="P80:Q80"/>
    <mergeCell ref="R80:S80"/>
    <mergeCell ref="T80:U80"/>
    <mergeCell ref="V80:W80"/>
    <mergeCell ref="X78:Y78"/>
    <mergeCell ref="B79:C79"/>
    <mergeCell ref="D79:E79"/>
    <mergeCell ref="F79:G79"/>
    <mergeCell ref="H79:M79"/>
    <mergeCell ref="N79:O79"/>
    <mergeCell ref="P79:Q79"/>
    <mergeCell ref="R79:S79"/>
    <mergeCell ref="T79:U79"/>
    <mergeCell ref="V79:W79"/>
    <mergeCell ref="X81:Y81"/>
    <mergeCell ref="B82:C82"/>
    <mergeCell ref="D82:E82"/>
    <mergeCell ref="F82:G82"/>
    <mergeCell ref="H82:M82"/>
    <mergeCell ref="N82:O82"/>
    <mergeCell ref="P82:Q82"/>
    <mergeCell ref="R82:S82"/>
    <mergeCell ref="T82:U82"/>
    <mergeCell ref="V82:W82"/>
    <mergeCell ref="X80:Y80"/>
    <mergeCell ref="B81:C81"/>
    <mergeCell ref="D81:E81"/>
    <mergeCell ref="F81:G81"/>
    <mergeCell ref="H81:M81"/>
    <mergeCell ref="N81:O81"/>
    <mergeCell ref="P81:Q81"/>
    <mergeCell ref="R81:S81"/>
    <mergeCell ref="T81:U81"/>
    <mergeCell ref="V81:W81"/>
    <mergeCell ref="X83:Y83"/>
    <mergeCell ref="B84:C84"/>
    <mergeCell ref="D84:E84"/>
    <mergeCell ref="F84:G84"/>
    <mergeCell ref="H84:M84"/>
    <mergeCell ref="N84:O84"/>
    <mergeCell ref="P84:Q84"/>
    <mergeCell ref="R84:S84"/>
    <mergeCell ref="T84:U84"/>
    <mergeCell ref="V84:W84"/>
    <mergeCell ref="X82:Y82"/>
    <mergeCell ref="B83:C83"/>
    <mergeCell ref="D83:E83"/>
    <mergeCell ref="F83:G83"/>
    <mergeCell ref="H83:M83"/>
    <mergeCell ref="N83:O83"/>
    <mergeCell ref="P83:Q83"/>
    <mergeCell ref="R83:S83"/>
    <mergeCell ref="T83:U83"/>
    <mergeCell ref="V83:W83"/>
    <mergeCell ref="X85:Y85"/>
    <mergeCell ref="B86:C86"/>
    <mergeCell ref="D86:E86"/>
    <mergeCell ref="F86:G86"/>
    <mergeCell ref="H86:M86"/>
    <mergeCell ref="N86:O86"/>
    <mergeCell ref="P86:Q86"/>
    <mergeCell ref="R86:S86"/>
    <mergeCell ref="T86:U86"/>
    <mergeCell ref="V86:W86"/>
    <mergeCell ref="X84:Y84"/>
    <mergeCell ref="B85:C85"/>
    <mergeCell ref="D85:E85"/>
    <mergeCell ref="F85:G85"/>
    <mergeCell ref="H85:M85"/>
    <mergeCell ref="N85:O85"/>
    <mergeCell ref="P85:Q85"/>
    <mergeCell ref="R85:S85"/>
    <mergeCell ref="T85:U85"/>
    <mergeCell ref="V85:W85"/>
    <mergeCell ref="X87:Y87"/>
    <mergeCell ref="B88:C88"/>
    <mergeCell ref="D88:E88"/>
    <mergeCell ref="F88:G88"/>
    <mergeCell ref="H88:M88"/>
    <mergeCell ref="N88:O88"/>
    <mergeCell ref="P88:Q88"/>
    <mergeCell ref="R88:S88"/>
    <mergeCell ref="T88:U88"/>
    <mergeCell ref="V88:W88"/>
    <mergeCell ref="X86:Y86"/>
    <mergeCell ref="B87:C87"/>
    <mergeCell ref="D87:E87"/>
    <mergeCell ref="F87:G87"/>
    <mergeCell ref="H87:M87"/>
    <mergeCell ref="N87:O87"/>
    <mergeCell ref="P87:Q87"/>
    <mergeCell ref="R87:S87"/>
    <mergeCell ref="T87:U87"/>
    <mergeCell ref="V87:W87"/>
    <mergeCell ref="X89:Y89"/>
    <mergeCell ref="B90:C90"/>
    <mergeCell ref="D90:E90"/>
    <mergeCell ref="F90:G90"/>
    <mergeCell ref="H90:M90"/>
    <mergeCell ref="N90:O90"/>
    <mergeCell ref="P90:Q90"/>
    <mergeCell ref="R90:S90"/>
    <mergeCell ref="T90:U90"/>
    <mergeCell ref="V90:W90"/>
    <mergeCell ref="X88:Y88"/>
    <mergeCell ref="B89:C89"/>
    <mergeCell ref="D89:E89"/>
    <mergeCell ref="F89:G89"/>
    <mergeCell ref="H89:M89"/>
    <mergeCell ref="N89:O89"/>
    <mergeCell ref="P89:Q89"/>
    <mergeCell ref="R89:S89"/>
    <mergeCell ref="T89:U89"/>
    <mergeCell ref="V89:W89"/>
    <mergeCell ref="X91:Y91"/>
    <mergeCell ref="B92:C92"/>
    <mergeCell ref="D92:E92"/>
    <mergeCell ref="F92:G92"/>
    <mergeCell ref="H92:M92"/>
    <mergeCell ref="N92:O92"/>
    <mergeCell ref="P92:Q92"/>
    <mergeCell ref="R92:S92"/>
    <mergeCell ref="T92:U92"/>
    <mergeCell ref="V92:W92"/>
    <mergeCell ref="X90:Y90"/>
    <mergeCell ref="B91:C91"/>
    <mergeCell ref="D91:E91"/>
    <mergeCell ref="F91:G91"/>
    <mergeCell ref="H91:M91"/>
    <mergeCell ref="N91:O91"/>
    <mergeCell ref="P91:Q91"/>
    <mergeCell ref="R91:S91"/>
    <mergeCell ref="T91:U91"/>
    <mergeCell ref="V91:W91"/>
    <mergeCell ref="X93:Y93"/>
    <mergeCell ref="B94:C94"/>
    <mergeCell ref="D94:E94"/>
    <mergeCell ref="F94:G94"/>
    <mergeCell ref="H94:M94"/>
    <mergeCell ref="N94:O94"/>
    <mergeCell ref="P94:Q94"/>
    <mergeCell ref="R94:S94"/>
    <mergeCell ref="T94:U94"/>
    <mergeCell ref="V94:W94"/>
    <mergeCell ref="X92:Y92"/>
    <mergeCell ref="B93:C93"/>
    <mergeCell ref="D93:E93"/>
    <mergeCell ref="F93:G93"/>
    <mergeCell ref="H93:M93"/>
    <mergeCell ref="N93:O93"/>
    <mergeCell ref="P93:Q93"/>
    <mergeCell ref="R93:S93"/>
    <mergeCell ref="T93:U93"/>
    <mergeCell ref="V93:W93"/>
    <mergeCell ref="X95:Y95"/>
    <mergeCell ref="B96:C96"/>
    <mergeCell ref="D96:E96"/>
    <mergeCell ref="F96:G96"/>
    <mergeCell ref="H96:M96"/>
    <mergeCell ref="N96:O96"/>
    <mergeCell ref="P96:Q96"/>
    <mergeCell ref="R96:S96"/>
    <mergeCell ref="T96:U96"/>
    <mergeCell ref="V96:W96"/>
    <mergeCell ref="X94:Y94"/>
    <mergeCell ref="B95:C95"/>
    <mergeCell ref="D95:E95"/>
    <mergeCell ref="F95:G95"/>
    <mergeCell ref="H95:M95"/>
    <mergeCell ref="N95:O95"/>
    <mergeCell ref="P95:Q95"/>
    <mergeCell ref="R95:S95"/>
    <mergeCell ref="T95:U95"/>
    <mergeCell ref="V95:W95"/>
    <mergeCell ref="X97:Y97"/>
    <mergeCell ref="B98:C98"/>
    <mergeCell ref="D98:E98"/>
    <mergeCell ref="F98:G98"/>
    <mergeCell ref="H98:M98"/>
    <mergeCell ref="N98:O98"/>
    <mergeCell ref="P98:Q98"/>
    <mergeCell ref="R98:S98"/>
    <mergeCell ref="T98:U98"/>
    <mergeCell ref="V98:W98"/>
    <mergeCell ref="X96:Y96"/>
    <mergeCell ref="B97:C97"/>
    <mergeCell ref="D97:E97"/>
    <mergeCell ref="F97:G97"/>
    <mergeCell ref="H97:M97"/>
    <mergeCell ref="N97:O97"/>
    <mergeCell ref="P97:Q97"/>
    <mergeCell ref="R97:S97"/>
    <mergeCell ref="T97:U97"/>
    <mergeCell ref="V97:W97"/>
    <mergeCell ref="X99:Y99"/>
    <mergeCell ref="B100:C100"/>
    <mergeCell ref="D100:E100"/>
    <mergeCell ref="F100:G100"/>
    <mergeCell ref="H100:M100"/>
    <mergeCell ref="N100:O100"/>
    <mergeCell ref="P100:Q100"/>
    <mergeCell ref="R100:S100"/>
    <mergeCell ref="T100:U100"/>
    <mergeCell ref="V100:W100"/>
    <mergeCell ref="X98:Y98"/>
    <mergeCell ref="B99:C99"/>
    <mergeCell ref="D99:E99"/>
    <mergeCell ref="F99:G99"/>
    <mergeCell ref="H99:M99"/>
    <mergeCell ref="N99:O99"/>
    <mergeCell ref="P99:Q99"/>
    <mergeCell ref="R99:S99"/>
    <mergeCell ref="T99:U99"/>
    <mergeCell ref="V99:W99"/>
    <mergeCell ref="X101:Y101"/>
    <mergeCell ref="B102:C102"/>
    <mergeCell ref="D102:E102"/>
    <mergeCell ref="F102:G102"/>
    <mergeCell ref="H102:M102"/>
    <mergeCell ref="N102:O102"/>
    <mergeCell ref="P102:Q102"/>
    <mergeCell ref="R102:S102"/>
    <mergeCell ref="T102:U102"/>
    <mergeCell ref="V102:W102"/>
    <mergeCell ref="X100:Y100"/>
    <mergeCell ref="B101:C101"/>
    <mergeCell ref="D101:E101"/>
    <mergeCell ref="F101:G101"/>
    <mergeCell ref="H101:M101"/>
    <mergeCell ref="N101:O101"/>
    <mergeCell ref="P101:Q101"/>
    <mergeCell ref="R101:S101"/>
    <mergeCell ref="T101:U101"/>
    <mergeCell ref="V101:W101"/>
    <mergeCell ref="X103:Y103"/>
    <mergeCell ref="B104:C104"/>
    <mergeCell ref="D104:E104"/>
    <mergeCell ref="F104:G104"/>
    <mergeCell ref="H104:M104"/>
    <mergeCell ref="N104:O104"/>
    <mergeCell ref="P104:Q104"/>
    <mergeCell ref="R104:S104"/>
    <mergeCell ref="T104:U104"/>
    <mergeCell ref="V104:W104"/>
    <mergeCell ref="X102:Y102"/>
    <mergeCell ref="B103:C103"/>
    <mergeCell ref="D103:E103"/>
    <mergeCell ref="F103:G103"/>
    <mergeCell ref="H103:M103"/>
    <mergeCell ref="N103:O103"/>
    <mergeCell ref="P103:Q103"/>
    <mergeCell ref="R103:S103"/>
    <mergeCell ref="T103:U103"/>
    <mergeCell ref="V103:W103"/>
    <mergeCell ref="X105:Y105"/>
    <mergeCell ref="B106:C106"/>
    <mergeCell ref="D106:E106"/>
    <mergeCell ref="F106:G106"/>
    <mergeCell ref="H106:M106"/>
    <mergeCell ref="N106:O106"/>
    <mergeCell ref="P106:Q106"/>
    <mergeCell ref="R106:S106"/>
    <mergeCell ref="T106:U106"/>
    <mergeCell ref="V106:W106"/>
    <mergeCell ref="X104:Y104"/>
    <mergeCell ref="B105:C105"/>
    <mergeCell ref="D105:E105"/>
    <mergeCell ref="F105:G105"/>
    <mergeCell ref="H105:M105"/>
    <mergeCell ref="N105:O105"/>
    <mergeCell ref="P105:Q105"/>
    <mergeCell ref="R105:S105"/>
    <mergeCell ref="T105:U105"/>
    <mergeCell ref="V105:W105"/>
    <mergeCell ref="X107:Y107"/>
    <mergeCell ref="B108:C108"/>
    <mergeCell ref="D108:E108"/>
    <mergeCell ref="F108:G108"/>
    <mergeCell ref="H108:M108"/>
    <mergeCell ref="N108:O108"/>
    <mergeCell ref="P108:Q108"/>
    <mergeCell ref="R108:S108"/>
    <mergeCell ref="T108:U108"/>
    <mergeCell ref="V108:W108"/>
    <mergeCell ref="X106:Y106"/>
    <mergeCell ref="B107:C107"/>
    <mergeCell ref="D107:E107"/>
    <mergeCell ref="F107:G107"/>
    <mergeCell ref="H107:M107"/>
    <mergeCell ref="N107:O107"/>
    <mergeCell ref="P107:Q107"/>
    <mergeCell ref="R107:S107"/>
    <mergeCell ref="T107:U107"/>
    <mergeCell ref="V107:W107"/>
    <mergeCell ref="X109:Y109"/>
    <mergeCell ref="B110:C110"/>
    <mergeCell ref="D110:E110"/>
    <mergeCell ref="F110:G110"/>
    <mergeCell ref="H110:M110"/>
    <mergeCell ref="N110:O110"/>
    <mergeCell ref="P110:Q110"/>
    <mergeCell ref="R110:S110"/>
    <mergeCell ref="T110:U110"/>
    <mergeCell ref="V110:W110"/>
    <mergeCell ref="X108:Y108"/>
    <mergeCell ref="B109:C109"/>
    <mergeCell ref="D109:E109"/>
    <mergeCell ref="F109:G109"/>
    <mergeCell ref="H109:M109"/>
    <mergeCell ref="N109:O109"/>
    <mergeCell ref="P109:Q109"/>
    <mergeCell ref="R109:S109"/>
    <mergeCell ref="T109:U109"/>
    <mergeCell ref="V109:W109"/>
    <mergeCell ref="X111:Y111"/>
    <mergeCell ref="B112:C112"/>
    <mergeCell ref="D112:E112"/>
    <mergeCell ref="F112:G112"/>
    <mergeCell ref="H112:M112"/>
    <mergeCell ref="N112:O112"/>
    <mergeCell ref="P112:Q112"/>
    <mergeCell ref="R112:S112"/>
    <mergeCell ref="T112:U112"/>
    <mergeCell ref="V112:W112"/>
    <mergeCell ref="X110:Y110"/>
    <mergeCell ref="B111:C111"/>
    <mergeCell ref="D111:E111"/>
    <mergeCell ref="F111:G111"/>
    <mergeCell ref="H111:M111"/>
    <mergeCell ref="N111:O111"/>
    <mergeCell ref="P111:Q111"/>
    <mergeCell ref="R111:S111"/>
    <mergeCell ref="T111:U111"/>
    <mergeCell ref="V111:W111"/>
    <mergeCell ref="X113:Y113"/>
    <mergeCell ref="B114:C114"/>
    <mergeCell ref="D114:E114"/>
    <mergeCell ref="F114:G114"/>
    <mergeCell ref="H114:M114"/>
    <mergeCell ref="N114:O114"/>
    <mergeCell ref="P114:Q114"/>
    <mergeCell ref="R114:S114"/>
    <mergeCell ref="T114:U114"/>
    <mergeCell ref="V114:W114"/>
    <mergeCell ref="X112:Y112"/>
    <mergeCell ref="B113:C113"/>
    <mergeCell ref="D113:E113"/>
    <mergeCell ref="F113:G113"/>
    <mergeCell ref="H113:M113"/>
    <mergeCell ref="N113:O113"/>
    <mergeCell ref="P113:Q113"/>
    <mergeCell ref="R113:S113"/>
    <mergeCell ref="T113:U113"/>
    <mergeCell ref="V113:W113"/>
    <mergeCell ref="X115:Y115"/>
    <mergeCell ref="B116:C116"/>
    <mergeCell ref="D116:E116"/>
    <mergeCell ref="F116:G116"/>
    <mergeCell ref="H116:M116"/>
    <mergeCell ref="N116:O116"/>
    <mergeCell ref="P116:Q116"/>
    <mergeCell ref="R116:S116"/>
    <mergeCell ref="T116:U116"/>
    <mergeCell ref="V116:W116"/>
    <mergeCell ref="X114:Y114"/>
    <mergeCell ref="B115:C115"/>
    <mergeCell ref="D115:E115"/>
    <mergeCell ref="F115:G115"/>
    <mergeCell ref="H115:M115"/>
    <mergeCell ref="N115:O115"/>
    <mergeCell ref="P115:Q115"/>
    <mergeCell ref="R115:S115"/>
    <mergeCell ref="T115:U115"/>
    <mergeCell ref="V115:W115"/>
    <mergeCell ref="X117:Y117"/>
    <mergeCell ref="B118:C118"/>
    <mergeCell ref="D118:E118"/>
    <mergeCell ref="F118:G118"/>
    <mergeCell ref="H118:M118"/>
    <mergeCell ref="N118:O118"/>
    <mergeCell ref="P118:Q118"/>
    <mergeCell ref="R118:S118"/>
    <mergeCell ref="T118:U118"/>
    <mergeCell ref="V118:W118"/>
    <mergeCell ref="X116:Y116"/>
    <mergeCell ref="B117:C117"/>
    <mergeCell ref="D117:E117"/>
    <mergeCell ref="F117:G117"/>
    <mergeCell ref="H117:M117"/>
    <mergeCell ref="N117:O117"/>
    <mergeCell ref="P117:Q117"/>
    <mergeCell ref="R117:S117"/>
    <mergeCell ref="T117:U117"/>
    <mergeCell ref="V117:W117"/>
    <mergeCell ref="X119:Y119"/>
    <mergeCell ref="B120:C120"/>
    <mergeCell ref="D120:E120"/>
    <mergeCell ref="F120:G120"/>
    <mergeCell ref="H120:M120"/>
    <mergeCell ref="N120:O120"/>
    <mergeCell ref="P120:Q120"/>
    <mergeCell ref="R120:S120"/>
    <mergeCell ref="T120:U120"/>
    <mergeCell ref="V120:W120"/>
    <mergeCell ref="X118:Y118"/>
    <mergeCell ref="B119:C119"/>
    <mergeCell ref="D119:E119"/>
    <mergeCell ref="F119:G119"/>
    <mergeCell ref="H119:M119"/>
    <mergeCell ref="N119:O119"/>
    <mergeCell ref="P119:Q119"/>
    <mergeCell ref="R119:S119"/>
    <mergeCell ref="T119:U119"/>
    <mergeCell ref="V119:W119"/>
    <mergeCell ref="X121:Y121"/>
    <mergeCell ref="B122:C122"/>
    <mergeCell ref="D122:E122"/>
    <mergeCell ref="F122:G122"/>
    <mergeCell ref="H122:M122"/>
    <mergeCell ref="N122:O122"/>
    <mergeCell ref="P122:Q122"/>
    <mergeCell ref="R122:S122"/>
    <mergeCell ref="T122:U122"/>
    <mergeCell ref="V122:W122"/>
    <mergeCell ref="X120:Y120"/>
    <mergeCell ref="B121:C121"/>
    <mergeCell ref="D121:E121"/>
    <mergeCell ref="F121:G121"/>
    <mergeCell ref="H121:M121"/>
    <mergeCell ref="N121:O121"/>
    <mergeCell ref="P121:Q121"/>
    <mergeCell ref="R121:S121"/>
    <mergeCell ref="T121:U121"/>
    <mergeCell ref="V121:W121"/>
    <mergeCell ref="X123:Y123"/>
    <mergeCell ref="B124:C124"/>
    <mergeCell ref="D124:E124"/>
    <mergeCell ref="F124:G124"/>
    <mergeCell ref="H124:M124"/>
    <mergeCell ref="N124:O124"/>
    <mergeCell ref="P124:Q124"/>
    <mergeCell ref="R124:S124"/>
    <mergeCell ref="T124:U124"/>
    <mergeCell ref="V124:W124"/>
    <mergeCell ref="X122:Y122"/>
    <mergeCell ref="B123:C123"/>
    <mergeCell ref="D123:E123"/>
    <mergeCell ref="F123:G123"/>
    <mergeCell ref="H123:M123"/>
    <mergeCell ref="N123:O123"/>
    <mergeCell ref="P123:Q123"/>
    <mergeCell ref="R123:S123"/>
    <mergeCell ref="T123:U123"/>
    <mergeCell ref="V123:W123"/>
    <mergeCell ref="X125:Y125"/>
    <mergeCell ref="B126:C126"/>
    <mergeCell ref="D126:E126"/>
    <mergeCell ref="F126:G126"/>
    <mergeCell ref="H126:M126"/>
    <mergeCell ref="N126:O126"/>
    <mergeCell ref="P126:Q126"/>
    <mergeCell ref="R126:S126"/>
    <mergeCell ref="T126:U126"/>
    <mergeCell ref="V126:W126"/>
    <mergeCell ref="X124:Y124"/>
    <mergeCell ref="B125:C125"/>
    <mergeCell ref="D125:E125"/>
    <mergeCell ref="F125:G125"/>
    <mergeCell ref="H125:M125"/>
    <mergeCell ref="N125:O125"/>
    <mergeCell ref="P125:Q125"/>
    <mergeCell ref="R125:S125"/>
    <mergeCell ref="T125:U125"/>
    <mergeCell ref="V125:W125"/>
    <mergeCell ref="X127:Y127"/>
    <mergeCell ref="B128:C128"/>
    <mergeCell ref="D128:E128"/>
    <mergeCell ref="F128:G128"/>
    <mergeCell ref="H128:M128"/>
    <mergeCell ref="N128:O128"/>
    <mergeCell ref="P128:Q128"/>
    <mergeCell ref="R128:S128"/>
    <mergeCell ref="T128:U128"/>
    <mergeCell ref="V128:W128"/>
    <mergeCell ref="X126:Y126"/>
    <mergeCell ref="B127:C127"/>
    <mergeCell ref="D127:E127"/>
    <mergeCell ref="F127:G127"/>
    <mergeCell ref="H127:M127"/>
    <mergeCell ref="N127:O127"/>
    <mergeCell ref="P127:Q127"/>
    <mergeCell ref="R127:S127"/>
    <mergeCell ref="T127:U127"/>
    <mergeCell ref="V127:W127"/>
    <mergeCell ref="X129:Y129"/>
    <mergeCell ref="B130:C130"/>
    <mergeCell ref="D130:E130"/>
    <mergeCell ref="F130:G130"/>
    <mergeCell ref="H130:M130"/>
    <mergeCell ref="N130:O130"/>
    <mergeCell ref="P130:Q130"/>
    <mergeCell ref="R130:S130"/>
    <mergeCell ref="T130:U130"/>
    <mergeCell ref="V130:W130"/>
    <mergeCell ref="X128:Y128"/>
    <mergeCell ref="B129:C129"/>
    <mergeCell ref="D129:E129"/>
    <mergeCell ref="F129:G129"/>
    <mergeCell ref="H129:M129"/>
    <mergeCell ref="N129:O129"/>
    <mergeCell ref="P129:Q129"/>
    <mergeCell ref="R129:S129"/>
    <mergeCell ref="T129:U129"/>
    <mergeCell ref="V129:W129"/>
    <mergeCell ref="X131:Y131"/>
    <mergeCell ref="B132:C132"/>
    <mergeCell ref="D132:E132"/>
    <mergeCell ref="F132:G132"/>
    <mergeCell ref="H132:M132"/>
    <mergeCell ref="N132:O132"/>
    <mergeCell ref="P132:Q132"/>
    <mergeCell ref="R132:S132"/>
    <mergeCell ref="T132:U132"/>
    <mergeCell ref="V132:W132"/>
    <mergeCell ref="X130:Y130"/>
    <mergeCell ref="B131:C131"/>
    <mergeCell ref="D131:E131"/>
    <mergeCell ref="F131:G131"/>
    <mergeCell ref="H131:M131"/>
    <mergeCell ref="N131:O131"/>
    <mergeCell ref="P131:Q131"/>
    <mergeCell ref="R131:S131"/>
    <mergeCell ref="T131:U131"/>
    <mergeCell ref="V131:W131"/>
    <mergeCell ref="X133:Y133"/>
    <mergeCell ref="B134:C134"/>
    <mergeCell ref="D134:E134"/>
    <mergeCell ref="F134:G134"/>
    <mergeCell ref="H134:M134"/>
    <mergeCell ref="N134:O134"/>
    <mergeCell ref="P134:Q134"/>
    <mergeCell ref="R134:S134"/>
    <mergeCell ref="T134:U134"/>
    <mergeCell ref="V134:W134"/>
    <mergeCell ref="X132:Y132"/>
    <mergeCell ref="B133:C133"/>
    <mergeCell ref="D133:E133"/>
    <mergeCell ref="F133:G133"/>
    <mergeCell ref="H133:M133"/>
    <mergeCell ref="N133:O133"/>
    <mergeCell ref="P133:Q133"/>
    <mergeCell ref="R133:S133"/>
    <mergeCell ref="T133:U133"/>
    <mergeCell ref="V133:W133"/>
    <mergeCell ref="X135:Y135"/>
    <mergeCell ref="B136:C136"/>
    <mergeCell ref="D136:E136"/>
    <mergeCell ref="F136:G136"/>
    <mergeCell ref="H136:M136"/>
    <mergeCell ref="N136:O136"/>
    <mergeCell ref="P136:Q136"/>
    <mergeCell ref="R136:S136"/>
    <mergeCell ref="T136:U136"/>
    <mergeCell ref="V136:W136"/>
    <mergeCell ref="X134:Y134"/>
    <mergeCell ref="B135:C135"/>
    <mergeCell ref="D135:E135"/>
    <mergeCell ref="F135:G135"/>
    <mergeCell ref="H135:M135"/>
    <mergeCell ref="N135:O135"/>
    <mergeCell ref="P135:Q135"/>
    <mergeCell ref="R135:S135"/>
    <mergeCell ref="T135:U135"/>
    <mergeCell ref="V135:W135"/>
    <mergeCell ref="X137:Y137"/>
    <mergeCell ref="B138:C138"/>
    <mergeCell ref="D138:E138"/>
    <mergeCell ref="F138:G138"/>
    <mergeCell ref="H138:M138"/>
    <mergeCell ref="N138:O138"/>
    <mergeCell ref="P138:Q138"/>
    <mergeCell ref="R138:S138"/>
    <mergeCell ref="T138:U138"/>
    <mergeCell ref="V138:W138"/>
    <mergeCell ref="X136:Y136"/>
    <mergeCell ref="B137:C137"/>
    <mergeCell ref="D137:E137"/>
    <mergeCell ref="F137:G137"/>
    <mergeCell ref="H137:M137"/>
    <mergeCell ref="N137:O137"/>
    <mergeCell ref="P137:Q137"/>
    <mergeCell ref="R137:S137"/>
    <mergeCell ref="T137:U137"/>
    <mergeCell ref="V137:W137"/>
    <mergeCell ref="X139:Y139"/>
    <mergeCell ref="B140:C140"/>
    <mergeCell ref="D140:E140"/>
    <mergeCell ref="F140:G140"/>
    <mergeCell ref="H140:M140"/>
    <mergeCell ref="N140:O140"/>
    <mergeCell ref="P140:Q140"/>
    <mergeCell ref="R140:S140"/>
    <mergeCell ref="T140:U140"/>
    <mergeCell ref="V140:W140"/>
    <mergeCell ref="X138:Y138"/>
    <mergeCell ref="B139:C139"/>
    <mergeCell ref="D139:E139"/>
    <mergeCell ref="F139:G139"/>
    <mergeCell ref="H139:M139"/>
    <mergeCell ref="N139:O139"/>
    <mergeCell ref="P139:Q139"/>
    <mergeCell ref="R139:S139"/>
    <mergeCell ref="T139:U139"/>
    <mergeCell ref="V139:W139"/>
    <mergeCell ref="X141:Y141"/>
    <mergeCell ref="B142:C142"/>
    <mergeCell ref="D142:E142"/>
    <mergeCell ref="F142:G142"/>
    <mergeCell ref="H142:M142"/>
    <mergeCell ref="N142:O142"/>
    <mergeCell ref="P142:Q142"/>
    <mergeCell ref="R142:S142"/>
    <mergeCell ref="T142:U142"/>
    <mergeCell ref="V142:W142"/>
    <mergeCell ref="X140:Y140"/>
    <mergeCell ref="B141:C141"/>
    <mergeCell ref="D141:E141"/>
    <mergeCell ref="F141:G141"/>
    <mergeCell ref="H141:M141"/>
    <mergeCell ref="N141:O141"/>
    <mergeCell ref="P141:Q141"/>
    <mergeCell ref="R141:S141"/>
    <mergeCell ref="T141:U141"/>
    <mergeCell ref="V141:W141"/>
    <mergeCell ref="X143:Y143"/>
    <mergeCell ref="B144:C144"/>
    <mergeCell ref="D144:E144"/>
    <mergeCell ref="F144:G144"/>
    <mergeCell ref="H144:M144"/>
    <mergeCell ref="N144:O144"/>
    <mergeCell ref="P144:Q144"/>
    <mergeCell ref="R144:S144"/>
    <mergeCell ref="T144:U144"/>
    <mergeCell ref="V144:W144"/>
    <mergeCell ref="X142:Y142"/>
    <mergeCell ref="B143:C143"/>
    <mergeCell ref="D143:E143"/>
    <mergeCell ref="F143:G143"/>
    <mergeCell ref="H143:M143"/>
    <mergeCell ref="N143:O143"/>
    <mergeCell ref="P143:Q143"/>
    <mergeCell ref="R143:S143"/>
    <mergeCell ref="T143:U143"/>
    <mergeCell ref="V143:W143"/>
    <mergeCell ref="X145:Y145"/>
    <mergeCell ref="B146:C146"/>
    <mergeCell ref="D146:E146"/>
    <mergeCell ref="F146:G146"/>
    <mergeCell ref="H146:M146"/>
    <mergeCell ref="N146:O146"/>
    <mergeCell ref="P146:Q146"/>
    <mergeCell ref="R146:S146"/>
    <mergeCell ref="T146:U146"/>
    <mergeCell ref="V146:W146"/>
    <mergeCell ref="X144:Y144"/>
    <mergeCell ref="B145:C145"/>
    <mergeCell ref="D145:E145"/>
    <mergeCell ref="F145:G145"/>
    <mergeCell ref="H145:M145"/>
    <mergeCell ref="N145:O145"/>
    <mergeCell ref="P145:Q145"/>
    <mergeCell ref="R145:S145"/>
    <mergeCell ref="T145:U145"/>
    <mergeCell ref="V145:W145"/>
    <mergeCell ref="X147:Y147"/>
    <mergeCell ref="B148:C148"/>
    <mergeCell ref="D148:E148"/>
    <mergeCell ref="F148:G148"/>
    <mergeCell ref="H148:M148"/>
    <mergeCell ref="N148:O148"/>
    <mergeCell ref="P148:Q148"/>
    <mergeCell ref="R148:S148"/>
    <mergeCell ref="T148:U148"/>
    <mergeCell ref="V148:W148"/>
    <mergeCell ref="X146:Y146"/>
    <mergeCell ref="B147:C147"/>
    <mergeCell ref="D147:E147"/>
    <mergeCell ref="F147:G147"/>
    <mergeCell ref="H147:M147"/>
    <mergeCell ref="N147:O147"/>
    <mergeCell ref="P147:Q147"/>
    <mergeCell ref="R147:S147"/>
    <mergeCell ref="T147:U147"/>
    <mergeCell ref="V147:W147"/>
    <mergeCell ref="X149:Y149"/>
    <mergeCell ref="B150:C150"/>
    <mergeCell ref="D150:E150"/>
    <mergeCell ref="F150:G150"/>
    <mergeCell ref="H150:M150"/>
    <mergeCell ref="N150:O150"/>
    <mergeCell ref="P150:Q150"/>
    <mergeCell ref="R150:S150"/>
    <mergeCell ref="T150:U150"/>
    <mergeCell ref="V150:W150"/>
    <mergeCell ref="X148:Y148"/>
    <mergeCell ref="B149:C149"/>
    <mergeCell ref="D149:E149"/>
    <mergeCell ref="F149:G149"/>
    <mergeCell ref="H149:M149"/>
    <mergeCell ref="N149:O149"/>
    <mergeCell ref="P149:Q149"/>
    <mergeCell ref="R149:S149"/>
    <mergeCell ref="T149:U149"/>
    <mergeCell ref="V149:W149"/>
    <mergeCell ref="X151:Y151"/>
    <mergeCell ref="B152:C152"/>
    <mergeCell ref="D152:E152"/>
    <mergeCell ref="F152:G152"/>
    <mergeCell ref="H152:M152"/>
    <mergeCell ref="N152:O152"/>
    <mergeCell ref="P152:Q152"/>
    <mergeCell ref="R152:S152"/>
    <mergeCell ref="T152:U152"/>
    <mergeCell ref="V152:W152"/>
    <mergeCell ref="X150:Y150"/>
    <mergeCell ref="B151:C151"/>
    <mergeCell ref="D151:E151"/>
    <mergeCell ref="F151:G151"/>
    <mergeCell ref="H151:M151"/>
    <mergeCell ref="N151:O151"/>
    <mergeCell ref="P151:Q151"/>
    <mergeCell ref="R151:S151"/>
    <mergeCell ref="T151:U151"/>
    <mergeCell ref="V151:W151"/>
    <mergeCell ref="X153:Y153"/>
    <mergeCell ref="B154:C154"/>
    <mergeCell ref="D154:E154"/>
    <mergeCell ref="F154:G154"/>
    <mergeCell ref="H154:M154"/>
    <mergeCell ref="N154:O154"/>
    <mergeCell ref="P154:Q154"/>
    <mergeCell ref="R154:S154"/>
    <mergeCell ref="T154:U154"/>
    <mergeCell ref="V154:W154"/>
    <mergeCell ref="X152:Y152"/>
    <mergeCell ref="B153:C153"/>
    <mergeCell ref="D153:E153"/>
    <mergeCell ref="F153:G153"/>
    <mergeCell ref="H153:M153"/>
    <mergeCell ref="N153:O153"/>
    <mergeCell ref="P153:Q153"/>
    <mergeCell ref="R153:S153"/>
    <mergeCell ref="T153:U153"/>
    <mergeCell ref="V153:W153"/>
    <mergeCell ref="X155:Y155"/>
    <mergeCell ref="B156:C156"/>
    <mergeCell ref="D156:E156"/>
    <mergeCell ref="F156:G156"/>
    <mergeCell ref="H156:M156"/>
    <mergeCell ref="N156:O156"/>
    <mergeCell ref="P156:Q156"/>
    <mergeCell ref="R156:S156"/>
    <mergeCell ref="T156:U156"/>
    <mergeCell ref="V156:W156"/>
    <mergeCell ref="X154:Y154"/>
    <mergeCell ref="B155:C155"/>
    <mergeCell ref="D155:E155"/>
    <mergeCell ref="F155:G155"/>
    <mergeCell ref="H155:M155"/>
    <mergeCell ref="N155:O155"/>
    <mergeCell ref="P155:Q155"/>
    <mergeCell ref="R155:S155"/>
    <mergeCell ref="T155:U155"/>
    <mergeCell ref="V155:W155"/>
    <mergeCell ref="X158:Y158"/>
    <mergeCell ref="X157:Y157"/>
    <mergeCell ref="B158:C158"/>
    <mergeCell ref="D158:E158"/>
    <mergeCell ref="F158:G158"/>
    <mergeCell ref="H158:M158"/>
    <mergeCell ref="N158:O158"/>
    <mergeCell ref="P158:Q158"/>
    <mergeCell ref="R158:S158"/>
    <mergeCell ref="T158:U158"/>
    <mergeCell ref="V158:W158"/>
    <mergeCell ref="X156:Y156"/>
    <mergeCell ref="B157:C157"/>
    <mergeCell ref="D157:E157"/>
    <mergeCell ref="F157:G157"/>
    <mergeCell ref="H157:M157"/>
    <mergeCell ref="N157:O157"/>
    <mergeCell ref="P157:Q157"/>
    <mergeCell ref="R157:S157"/>
    <mergeCell ref="T157:U157"/>
    <mergeCell ref="V157:W157"/>
  </mergeCells>
  <phoneticPr fontId="5" type="noConversion"/>
  <dataValidations count="2">
    <dataValidation type="list" allowBlank="1" showErrorMessage="1" sqref="F3:G3" xr:uid="{00000000-0002-0000-0100-000000000000}">
      <formula1>$A$1:$A$6</formula1>
      <formula2>0</formula2>
    </dataValidation>
    <dataValidation type="textLength" allowBlank="1" showErrorMessage="1" sqref="F13:G122 D123:G158" xr:uid="{00000000-0002-0000-0100-000001000000}">
      <formula1>1</formula1>
      <formula2>7</formula2>
    </dataValidation>
  </dataValidations>
  <pageMargins left="0.15972222222222224" right="0.1701388888888889" top="0.1701388888888889" bottom="0.30972222222222223" header="0.51180555555555562" footer="0.17986111111111111"/>
  <pageSetup paperSize="9" firstPageNumber="0" orientation="landscape" horizontalDpi="300" verticalDpi="300" r:id="rId1"/>
  <headerFooter alignWithMargins="0">
    <oddFooter>&amp;L&amp;7WILKA Schließtechnik GmbH, Postfach 10 05 70, 42505 Velbert&amp;C&amp;7Tel.: +49 (0)2051 / 2081-0   Fax: +49 (0)2051 / 2081-119   E-Mail: info@wilka.de    www.wilka.de &amp;R&amp;7Datum: &amp;D      Seite &amp;P von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DJ3259"/>
  <sheetViews>
    <sheetView showGridLines="0" workbookViewId="0">
      <pane xSplit="5" ySplit="14" topLeftCell="F15" activePane="bottomRight" state="frozen"/>
      <selection pane="topRight" activeCell="N1" sqref="N1"/>
      <selection pane="bottomLeft" activeCell="A14" sqref="A14"/>
      <selection pane="bottomRight" activeCell="C15" sqref="C15"/>
    </sheetView>
  </sheetViews>
  <sheetFormatPr baseColWidth="10" defaultColWidth="0" defaultRowHeight="12.75" x14ac:dyDescent="0.2"/>
  <cols>
    <col min="1" max="1" width="7.85546875" style="99" hidden="1" customWidth="1"/>
    <col min="2" max="2" width="4.7109375" customWidth="1"/>
    <col min="3" max="3" width="8.140625" customWidth="1"/>
    <col min="4" max="4" width="8" customWidth="1"/>
    <col min="5" max="5" width="24.85546875" customWidth="1"/>
    <col min="6" max="7" width="5.42578125" customWidth="1"/>
    <col min="8" max="8" width="7.5703125" customWidth="1"/>
    <col min="9" max="9" width="4.5703125" customWidth="1"/>
    <col min="10" max="10" width="6.28515625" customWidth="1"/>
    <col min="11" max="11" width="6.140625" customWidth="1"/>
    <col min="12" max="12" width="5.28515625" customWidth="1"/>
    <col min="13" max="13" width="4.140625" style="38" customWidth="1"/>
    <col min="14" max="114" width="2.7109375" customWidth="1"/>
  </cols>
  <sheetData>
    <row r="1" spans="1:114" ht="29.25" customHeight="1" thickBot="1" x14ac:dyDescent="0.25">
      <c r="A1" s="100" t="s">
        <v>2</v>
      </c>
    </row>
    <row r="2" spans="1:114" s="85" customFormat="1" ht="21" customHeight="1" thickBot="1" x14ac:dyDescent="0.25">
      <c r="A2" s="100" t="s">
        <v>6</v>
      </c>
      <c r="B2" s="22"/>
      <c r="C2" s="22"/>
      <c r="D2" s="22"/>
      <c r="E2" s="22"/>
      <c r="F2" s="23" t="s">
        <v>4</v>
      </c>
      <c r="G2" s="22"/>
      <c r="H2" s="24"/>
      <c r="I2" s="24"/>
      <c r="J2" s="24"/>
      <c r="K2" s="24"/>
      <c r="L2" s="24"/>
      <c r="M2" s="171" t="s">
        <v>5</v>
      </c>
      <c r="N2" s="170"/>
      <c r="O2" s="170"/>
      <c r="P2" s="170"/>
      <c r="Q2" s="170"/>
      <c r="R2" s="170"/>
      <c r="S2" s="170"/>
      <c r="T2" s="162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</row>
    <row r="3" spans="1:114" s="85" customFormat="1" ht="15" customHeight="1" thickBot="1" x14ac:dyDescent="0.25">
      <c r="A3" s="100" t="s">
        <v>7</v>
      </c>
      <c r="B3"/>
      <c r="C3"/>
      <c r="D3"/>
      <c r="E3"/>
      <c r="F3" s="81"/>
      <c r="G3" s="26"/>
      <c r="H3" s="26"/>
      <c r="I3" s="26"/>
      <c r="J3" s="26"/>
      <c r="K3" s="26"/>
      <c r="L3" s="26"/>
      <c r="M3" s="172"/>
      <c r="N3" s="170"/>
      <c r="O3" s="170"/>
      <c r="P3" s="170"/>
      <c r="Q3" s="170"/>
      <c r="R3" s="170"/>
      <c r="S3" s="170"/>
      <c r="T3" s="163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</row>
    <row r="4" spans="1:114" s="85" customFormat="1" ht="12" customHeight="1" x14ac:dyDescent="0.2">
      <c r="A4" s="100" t="s">
        <v>10</v>
      </c>
      <c r="B4"/>
      <c r="C4"/>
      <c r="D4"/>
      <c r="E4"/>
      <c r="F4" s="25"/>
      <c r="G4" s="26"/>
      <c r="H4" s="26"/>
      <c r="I4" s="26"/>
      <c r="J4" s="26"/>
      <c r="K4" s="26"/>
      <c r="L4" s="26"/>
      <c r="M4" s="172"/>
      <c r="N4" s="170"/>
      <c r="O4" s="170"/>
      <c r="P4" s="170"/>
      <c r="Q4" s="170"/>
      <c r="R4" s="170"/>
      <c r="S4" s="170"/>
      <c r="T4" s="164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</row>
    <row r="5" spans="1:114" s="40" customFormat="1" ht="14.25" customHeight="1" x14ac:dyDescent="0.2">
      <c r="A5" s="100" t="s">
        <v>138</v>
      </c>
      <c r="B5" s="27" t="s">
        <v>8</v>
      </c>
      <c r="C5"/>
      <c r="D5" s="37" t="s">
        <v>2</v>
      </c>
      <c r="E5"/>
      <c r="F5" s="25"/>
      <c r="G5" s="26"/>
      <c r="H5" s="26"/>
      <c r="I5" s="26"/>
      <c r="J5" s="26"/>
      <c r="K5" s="26"/>
      <c r="L5" s="26"/>
      <c r="M5" s="193" t="s">
        <v>183</v>
      </c>
      <c r="N5" s="159"/>
      <c r="O5" s="159"/>
      <c r="P5" s="159"/>
      <c r="Q5" s="159"/>
      <c r="R5" s="159"/>
      <c r="S5" s="159"/>
      <c r="T5" s="173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</row>
    <row r="6" spans="1:114" s="40" customFormat="1" x14ac:dyDescent="0.2">
      <c r="A6" s="100" t="s">
        <v>17</v>
      </c>
      <c r="B6" s="27" t="s">
        <v>11</v>
      </c>
      <c r="C6"/>
      <c r="D6" s="37" t="s">
        <v>538</v>
      </c>
      <c r="E6"/>
      <c r="F6" s="28"/>
      <c r="G6" s="29"/>
      <c r="H6" s="29"/>
      <c r="I6" s="29"/>
      <c r="J6" s="29"/>
      <c r="K6" s="29"/>
      <c r="L6" s="29"/>
      <c r="M6" s="191"/>
      <c r="N6" s="168"/>
      <c r="O6" s="168"/>
      <c r="P6" s="168"/>
      <c r="Q6" s="168"/>
      <c r="R6" s="168"/>
      <c r="S6" s="168"/>
      <c r="T6" s="174"/>
      <c r="U6" s="168"/>
      <c r="V6" s="168"/>
      <c r="W6" s="160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</row>
    <row r="7" spans="1:114" s="40" customFormat="1" x14ac:dyDescent="0.2">
      <c r="A7" s="106" t="s">
        <v>538</v>
      </c>
      <c r="B7" s="27" t="s">
        <v>14</v>
      </c>
      <c r="C7"/>
      <c r="D7" s="179"/>
      <c r="E7" s="180"/>
      <c r="F7" s="30"/>
      <c r="G7"/>
      <c r="H7"/>
      <c r="I7"/>
      <c r="J7" s="26"/>
      <c r="K7" s="26"/>
      <c r="L7" s="26"/>
      <c r="M7" s="191"/>
      <c r="N7" s="168"/>
      <c r="O7" s="168"/>
      <c r="P7" s="168"/>
      <c r="Q7" s="168"/>
      <c r="R7" s="168"/>
      <c r="S7" s="168"/>
      <c r="T7" s="174"/>
      <c r="U7" s="168"/>
      <c r="V7" s="168"/>
      <c r="W7" s="160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</row>
    <row r="8" spans="1:114" s="40" customFormat="1" x14ac:dyDescent="0.2">
      <c r="A8" s="106" t="s">
        <v>539</v>
      </c>
      <c r="B8"/>
      <c r="C8"/>
      <c r="D8" s="179"/>
      <c r="E8" s="180"/>
      <c r="F8" s="25"/>
      <c r="G8" s="26"/>
      <c r="H8" s="26"/>
      <c r="I8" s="26"/>
      <c r="J8" s="26"/>
      <c r="K8" s="26"/>
      <c r="L8" s="26"/>
      <c r="M8" s="191"/>
      <c r="N8" s="168"/>
      <c r="O8" s="168"/>
      <c r="P8" s="168"/>
      <c r="Q8" s="168"/>
      <c r="R8" s="168"/>
      <c r="S8" s="168"/>
      <c r="T8" s="174"/>
      <c r="U8" s="168"/>
      <c r="V8" s="168"/>
      <c r="W8" s="160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</row>
    <row r="9" spans="1:114" s="40" customFormat="1" x14ac:dyDescent="0.2">
      <c r="A9" s="106" t="s">
        <v>540</v>
      </c>
      <c r="B9"/>
      <c r="C9"/>
      <c r="D9" s="179"/>
      <c r="E9" s="180"/>
      <c r="F9" s="25"/>
      <c r="G9" s="26"/>
      <c r="H9" s="26"/>
      <c r="I9" s="26"/>
      <c r="J9" s="26"/>
      <c r="K9" s="26"/>
      <c r="L9" s="26"/>
      <c r="M9" s="191"/>
      <c r="N9" s="168"/>
      <c r="O9" s="168"/>
      <c r="P9" s="168"/>
      <c r="Q9" s="168"/>
      <c r="R9" s="168"/>
      <c r="S9" s="168"/>
      <c r="T9" s="174"/>
      <c r="U9" s="168"/>
      <c r="V9" s="168"/>
      <c r="W9" s="160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</row>
    <row r="10" spans="1:114" s="40" customFormat="1" x14ac:dyDescent="0.2">
      <c r="A10" s="106" t="s">
        <v>541</v>
      </c>
      <c r="B10" s="27" t="s">
        <v>21</v>
      </c>
      <c r="C10"/>
      <c r="D10" s="182"/>
      <c r="E10" s="180"/>
      <c r="F10" s="25"/>
      <c r="G10" s="26"/>
      <c r="H10" s="26"/>
      <c r="I10" s="26"/>
      <c r="J10" s="26"/>
      <c r="K10" s="26"/>
      <c r="L10" s="26"/>
      <c r="M10" s="191"/>
      <c r="N10" s="169"/>
      <c r="O10" s="169"/>
      <c r="P10" s="169"/>
      <c r="Q10" s="169"/>
      <c r="R10" s="169"/>
      <c r="S10" s="169"/>
      <c r="T10" s="175"/>
      <c r="U10" s="169"/>
      <c r="V10" s="169"/>
      <c r="W10" s="161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</row>
    <row r="11" spans="1:114" s="41" customFormat="1" x14ac:dyDescent="0.2">
      <c r="A11" s="106" t="s">
        <v>542</v>
      </c>
      <c r="B11" s="27" t="s">
        <v>24</v>
      </c>
      <c r="C11"/>
      <c r="D11" s="36"/>
      <c r="E11" s="26"/>
      <c r="F11" s="28"/>
      <c r="G11" s="29"/>
      <c r="H11" s="29"/>
      <c r="I11" s="29"/>
      <c r="J11" s="29"/>
      <c r="K11" s="29"/>
      <c r="L11" s="29"/>
      <c r="M11" s="191" t="s">
        <v>184</v>
      </c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</row>
    <row r="12" spans="1:114" s="41" customFormat="1" x14ac:dyDescent="0.2">
      <c r="A12" s="106" t="s">
        <v>543</v>
      </c>
      <c r="B12" s="181" t="s">
        <v>30</v>
      </c>
      <c r="C12" s="181"/>
      <c r="D12" s="181"/>
      <c r="E12" s="181"/>
      <c r="F12" s="39" t="s">
        <v>3</v>
      </c>
      <c r="G12" s="39"/>
      <c r="H12" s="39"/>
      <c r="I12" s="39"/>
      <c r="J12" s="39"/>
      <c r="K12" s="39"/>
      <c r="L12" s="39"/>
      <c r="M12" s="191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</row>
    <row r="13" spans="1:114" s="41" customFormat="1" ht="13.5" customHeight="1" x14ac:dyDescent="0.2">
      <c r="A13" s="106" t="s">
        <v>544</v>
      </c>
      <c r="B13" s="186" t="s">
        <v>31</v>
      </c>
      <c r="C13" s="185" t="s">
        <v>32</v>
      </c>
      <c r="D13" s="183" t="s">
        <v>33</v>
      </c>
      <c r="E13" s="178" t="s">
        <v>433</v>
      </c>
      <c r="F13" s="187" t="s">
        <v>34</v>
      </c>
      <c r="G13" s="188"/>
      <c r="H13" s="189" t="s">
        <v>35</v>
      </c>
      <c r="I13" s="94"/>
      <c r="J13" s="176" t="s">
        <v>173</v>
      </c>
      <c r="K13" s="177"/>
      <c r="L13" s="190" t="s">
        <v>37</v>
      </c>
      <c r="M13" s="192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</row>
    <row r="14" spans="1:114" s="48" customFormat="1" ht="57" customHeight="1" thickBot="1" x14ac:dyDescent="0.25">
      <c r="A14" s="100" t="s">
        <v>175</v>
      </c>
      <c r="B14" s="131"/>
      <c r="C14" s="184"/>
      <c r="D14" s="184"/>
      <c r="E14" s="133"/>
      <c r="F14" s="45" t="s">
        <v>38</v>
      </c>
      <c r="G14" s="45" t="s">
        <v>39</v>
      </c>
      <c r="H14" s="131"/>
      <c r="I14" s="95" t="s">
        <v>408</v>
      </c>
      <c r="J14" s="46" t="s">
        <v>40</v>
      </c>
      <c r="K14" s="46" t="s">
        <v>41</v>
      </c>
      <c r="L14" s="131"/>
      <c r="M14" s="47" t="s">
        <v>42</v>
      </c>
      <c r="N14" s="49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1"/>
    </row>
    <row r="15" spans="1:114" s="43" customFormat="1" x14ac:dyDescent="0.2">
      <c r="A15" s="100" t="s">
        <v>451</v>
      </c>
      <c r="B15" s="89"/>
      <c r="C15" s="35"/>
      <c r="D15" s="35"/>
      <c r="E15" s="35"/>
      <c r="F15" s="32"/>
      <c r="G15" s="32"/>
      <c r="H15" s="88"/>
      <c r="I15" s="88"/>
      <c r="J15" s="33"/>
      <c r="K15" s="33"/>
      <c r="L15" s="55"/>
      <c r="M15" s="35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</row>
    <row r="16" spans="1:114" s="44" customFormat="1" x14ac:dyDescent="0.2">
      <c r="A16" s="100" t="s">
        <v>174</v>
      </c>
      <c r="B16" s="34"/>
      <c r="C16" s="35"/>
      <c r="D16" s="35"/>
      <c r="E16" s="35"/>
      <c r="F16" s="32"/>
      <c r="G16" s="32"/>
      <c r="H16" s="88"/>
      <c r="I16" s="88"/>
      <c r="J16" s="33"/>
      <c r="K16" s="33"/>
      <c r="L16" s="55"/>
      <c r="M16" s="3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</row>
    <row r="17" spans="1:13" s="42" customFormat="1" x14ac:dyDescent="0.2">
      <c r="A17" s="100" t="s">
        <v>234</v>
      </c>
      <c r="B17" s="34"/>
      <c r="C17" s="35"/>
      <c r="D17" s="35"/>
      <c r="E17" s="35"/>
      <c r="F17" s="32"/>
      <c r="G17" s="32"/>
      <c r="H17" s="88"/>
      <c r="I17" s="88"/>
      <c r="J17" s="33"/>
      <c r="K17" s="33"/>
      <c r="L17" s="55"/>
      <c r="M17" s="35"/>
    </row>
    <row r="18" spans="1:13" s="42" customFormat="1" x14ac:dyDescent="0.2">
      <c r="A18" s="100" t="s">
        <v>235</v>
      </c>
      <c r="B18" s="34"/>
      <c r="C18" s="35"/>
      <c r="D18" s="35"/>
      <c r="E18" s="35"/>
      <c r="F18" s="32"/>
      <c r="G18" s="32"/>
      <c r="H18" s="88"/>
      <c r="I18" s="88"/>
      <c r="J18" s="33"/>
      <c r="K18" s="33"/>
      <c r="L18" s="55"/>
      <c r="M18" s="35"/>
    </row>
    <row r="19" spans="1:13" s="42" customFormat="1" x14ac:dyDescent="0.2">
      <c r="A19" s="100" t="s">
        <v>23</v>
      </c>
      <c r="B19" s="34"/>
      <c r="C19" s="35"/>
      <c r="D19" s="35"/>
      <c r="E19" s="35"/>
      <c r="F19" s="32"/>
      <c r="G19" s="32"/>
      <c r="H19" s="88"/>
      <c r="I19" s="88"/>
      <c r="J19" s="33"/>
      <c r="K19" s="33"/>
      <c r="L19" s="55"/>
      <c r="M19" s="35"/>
    </row>
    <row r="20" spans="1:13" s="42" customFormat="1" x14ac:dyDescent="0.2">
      <c r="A20" s="100" t="s">
        <v>20</v>
      </c>
      <c r="B20" s="34"/>
      <c r="C20" s="35"/>
      <c r="D20" s="35"/>
      <c r="E20" s="35"/>
      <c r="F20" s="32"/>
      <c r="G20" s="32"/>
      <c r="H20" s="88"/>
      <c r="I20" s="88"/>
      <c r="J20" s="33"/>
      <c r="K20" s="33"/>
      <c r="L20" s="55"/>
      <c r="M20" s="35"/>
    </row>
    <row r="21" spans="1:13" s="42" customFormat="1" x14ac:dyDescent="0.2">
      <c r="A21" s="101" t="s">
        <v>12</v>
      </c>
      <c r="B21" s="34"/>
      <c r="C21" s="35"/>
      <c r="D21" s="35"/>
      <c r="E21" s="35"/>
      <c r="F21" s="32"/>
      <c r="G21" s="32"/>
      <c r="H21" s="88"/>
      <c r="I21" s="88"/>
      <c r="J21" s="33"/>
      <c r="K21" s="33"/>
      <c r="L21" s="55"/>
      <c r="M21" s="35"/>
    </row>
    <row r="22" spans="1:13" s="42" customFormat="1" x14ac:dyDescent="0.2">
      <c r="A22" s="109" t="s">
        <v>316</v>
      </c>
      <c r="B22" s="34"/>
      <c r="C22" s="35"/>
      <c r="D22" s="35"/>
      <c r="E22" s="35"/>
      <c r="F22" s="32"/>
      <c r="G22" s="32"/>
      <c r="H22" s="88"/>
      <c r="I22" s="88"/>
      <c r="J22" s="33"/>
      <c r="K22" s="33"/>
      <c r="L22" s="55"/>
      <c r="M22" s="35"/>
    </row>
    <row r="23" spans="1:13" s="42" customFormat="1" ht="12.75" customHeight="1" x14ac:dyDescent="0.2">
      <c r="A23" s="108"/>
      <c r="B23" s="34"/>
      <c r="C23" s="35"/>
      <c r="D23" s="35"/>
      <c r="E23" s="35"/>
      <c r="F23" s="32"/>
      <c r="G23" s="32"/>
      <c r="H23" s="88"/>
      <c r="I23" s="88"/>
      <c r="J23" s="33"/>
      <c r="K23" s="33"/>
      <c r="L23" s="55"/>
      <c r="M23" s="35"/>
    </row>
    <row r="24" spans="1:13" s="42" customFormat="1" x14ac:dyDescent="0.2">
      <c r="A24" s="108"/>
      <c r="B24" s="34"/>
      <c r="C24" s="35"/>
      <c r="D24" s="35"/>
      <c r="E24" s="35"/>
      <c r="F24" s="32"/>
      <c r="G24" s="32"/>
      <c r="H24" s="88"/>
      <c r="I24" s="88"/>
      <c r="J24" s="33"/>
      <c r="K24" s="33"/>
      <c r="L24" s="55"/>
      <c r="M24" s="35"/>
    </row>
    <row r="25" spans="1:13" s="42" customFormat="1" x14ac:dyDescent="0.2">
      <c r="A25" s="108"/>
      <c r="B25" s="34"/>
      <c r="C25" s="35"/>
      <c r="D25" s="35"/>
      <c r="E25" s="35"/>
      <c r="F25" s="32"/>
      <c r="G25" s="32"/>
      <c r="H25" s="88"/>
      <c r="I25" s="88"/>
      <c r="J25" s="33"/>
      <c r="K25" s="33"/>
      <c r="L25" s="55"/>
      <c r="M25" s="35"/>
    </row>
    <row r="26" spans="1:13" s="42" customFormat="1" x14ac:dyDescent="0.2">
      <c r="A26" s="108"/>
      <c r="B26" s="34"/>
      <c r="C26" s="35"/>
      <c r="D26" s="35"/>
      <c r="E26" s="35"/>
      <c r="F26" s="32"/>
      <c r="G26" s="32"/>
      <c r="H26" s="88"/>
      <c r="I26" s="88"/>
      <c r="J26" s="33"/>
      <c r="K26" s="33"/>
      <c r="L26" s="55"/>
      <c r="M26" s="35"/>
    </row>
    <row r="27" spans="1:13" s="42" customFormat="1" x14ac:dyDescent="0.2">
      <c r="A27" s="108"/>
      <c r="B27" s="34"/>
      <c r="C27" s="35"/>
      <c r="D27" s="35"/>
      <c r="E27" s="35"/>
      <c r="F27" s="32"/>
      <c r="G27" s="32"/>
      <c r="H27" s="88"/>
      <c r="I27" s="88"/>
      <c r="J27" s="33"/>
      <c r="K27" s="33"/>
      <c r="L27" s="55"/>
      <c r="M27" s="35"/>
    </row>
    <row r="28" spans="1:13" s="42" customFormat="1" x14ac:dyDescent="0.2">
      <c r="A28" s="108"/>
      <c r="B28" s="34"/>
      <c r="C28" s="35"/>
      <c r="D28" s="35"/>
      <c r="E28" s="35"/>
      <c r="F28" s="32"/>
      <c r="G28" s="32"/>
      <c r="H28" s="88"/>
      <c r="I28" s="88"/>
      <c r="J28" s="33"/>
      <c r="K28" s="33"/>
      <c r="L28" s="55"/>
      <c r="M28" s="35"/>
    </row>
    <row r="29" spans="1:13" s="42" customFormat="1" x14ac:dyDescent="0.2">
      <c r="A29" s="108"/>
      <c r="B29" s="34"/>
      <c r="C29" s="35"/>
      <c r="D29" s="35"/>
      <c r="E29" s="35"/>
      <c r="F29" s="32"/>
      <c r="G29" s="32"/>
      <c r="H29" s="88"/>
      <c r="I29" s="88"/>
      <c r="J29" s="33"/>
      <c r="K29" s="33"/>
      <c r="L29" s="55"/>
      <c r="M29" s="35"/>
    </row>
    <row r="30" spans="1:13" s="42" customFormat="1" x14ac:dyDescent="0.2">
      <c r="A30" s="108"/>
      <c r="B30" s="34"/>
      <c r="C30" s="35"/>
      <c r="D30" s="35"/>
      <c r="E30" s="35"/>
      <c r="F30" s="32"/>
      <c r="G30" s="32"/>
      <c r="H30" s="88"/>
      <c r="I30" s="88"/>
      <c r="J30" s="33"/>
      <c r="K30" s="33"/>
      <c r="L30" s="55"/>
      <c r="M30" s="35"/>
    </row>
    <row r="31" spans="1:13" s="42" customFormat="1" x14ac:dyDescent="0.2">
      <c r="A31" s="108"/>
      <c r="B31" s="34"/>
      <c r="C31" s="35"/>
      <c r="D31" s="35"/>
      <c r="E31" s="35"/>
      <c r="F31" s="32"/>
      <c r="G31" s="32"/>
      <c r="H31" s="88"/>
      <c r="I31" s="88"/>
      <c r="J31" s="33"/>
      <c r="K31" s="33"/>
      <c r="L31" s="55"/>
      <c r="M31" s="35"/>
    </row>
    <row r="32" spans="1:13" s="42" customFormat="1" x14ac:dyDescent="0.2">
      <c r="A32" s="108"/>
      <c r="B32" s="34"/>
      <c r="C32" s="35"/>
      <c r="D32" s="35"/>
      <c r="E32" s="35"/>
      <c r="F32" s="32"/>
      <c r="G32" s="32"/>
      <c r="H32" s="88"/>
      <c r="I32" s="88"/>
      <c r="J32" s="33"/>
      <c r="K32" s="33"/>
      <c r="L32" s="55"/>
      <c r="M32" s="35"/>
    </row>
    <row r="33" spans="1:13" s="42" customFormat="1" x14ac:dyDescent="0.2">
      <c r="A33" s="108"/>
      <c r="B33" s="34"/>
      <c r="C33" s="35"/>
      <c r="D33" s="35"/>
      <c r="E33" s="35"/>
      <c r="F33" s="32"/>
      <c r="G33" s="32"/>
      <c r="H33" s="88"/>
      <c r="I33" s="88"/>
      <c r="J33" s="33"/>
      <c r="K33" s="33"/>
      <c r="L33" s="55"/>
      <c r="M33" s="35"/>
    </row>
    <row r="34" spans="1:13" s="42" customFormat="1" x14ac:dyDescent="0.2">
      <c r="A34" s="108"/>
      <c r="B34" s="34"/>
      <c r="C34" s="35"/>
      <c r="D34" s="35"/>
      <c r="E34" s="35"/>
      <c r="F34" s="32"/>
      <c r="G34" s="32"/>
      <c r="H34" s="88"/>
      <c r="I34" s="88"/>
      <c r="J34" s="33"/>
      <c r="K34" s="33"/>
      <c r="L34" s="55"/>
      <c r="M34" s="35"/>
    </row>
    <row r="35" spans="1:13" s="42" customFormat="1" x14ac:dyDescent="0.2">
      <c r="A35" s="108"/>
      <c r="B35" s="34"/>
      <c r="C35" s="35"/>
      <c r="D35" s="35"/>
      <c r="E35" s="35"/>
      <c r="F35" s="32"/>
      <c r="G35" s="32"/>
      <c r="H35" s="88"/>
      <c r="I35" s="88"/>
      <c r="J35" s="33"/>
      <c r="K35" s="33"/>
      <c r="L35" s="55"/>
      <c r="M35" s="35"/>
    </row>
    <row r="36" spans="1:13" s="42" customFormat="1" x14ac:dyDescent="0.2">
      <c r="A36" s="108"/>
      <c r="B36" s="34"/>
      <c r="C36" s="35"/>
      <c r="D36" s="35"/>
      <c r="E36" s="35"/>
      <c r="F36" s="32"/>
      <c r="G36" s="32"/>
      <c r="H36" s="88"/>
      <c r="I36" s="88"/>
      <c r="J36" s="33"/>
      <c r="K36" s="33"/>
      <c r="L36" s="55"/>
      <c r="M36" s="35"/>
    </row>
    <row r="37" spans="1:13" s="42" customFormat="1" x14ac:dyDescent="0.2">
      <c r="A37" s="108"/>
      <c r="B37" s="34"/>
      <c r="C37" s="35"/>
      <c r="D37" s="35"/>
      <c r="E37" s="35"/>
      <c r="F37" s="32"/>
      <c r="G37" s="32"/>
      <c r="H37" s="88"/>
      <c r="I37" s="88"/>
      <c r="J37" s="33"/>
      <c r="K37" s="33"/>
      <c r="L37" s="55"/>
      <c r="M37" s="35"/>
    </row>
    <row r="38" spans="1:13" s="42" customFormat="1" x14ac:dyDescent="0.2">
      <c r="A38" s="108"/>
      <c r="B38" s="34"/>
      <c r="C38" s="35"/>
      <c r="D38" s="35"/>
      <c r="E38" s="35"/>
      <c r="F38" s="32"/>
      <c r="G38" s="32"/>
      <c r="H38" s="88"/>
      <c r="I38" s="88"/>
      <c r="J38" s="33"/>
      <c r="K38" s="33"/>
      <c r="L38" s="55"/>
      <c r="M38" s="35"/>
    </row>
    <row r="39" spans="1:13" s="42" customFormat="1" x14ac:dyDescent="0.2">
      <c r="A39" s="57"/>
      <c r="B39" s="34"/>
      <c r="C39" s="35"/>
      <c r="D39" s="35"/>
      <c r="E39" s="35"/>
      <c r="F39" s="32"/>
      <c r="G39" s="32"/>
      <c r="H39" s="88"/>
      <c r="I39" s="88"/>
      <c r="J39" s="33"/>
      <c r="K39" s="33"/>
      <c r="L39" s="55"/>
      <c r="M39" s="35"/>
    </row>
    <row r="40" spans="1:13" s="42" customFormat="1" x14ac:dyDescent="0.2">
      <c r="A40" s="57"/>
      <c r="B40" s="34"/>
      <c r="C40" s="35"/>
      <c r="D40" s="35"/>
      <c r="E40" s="35"/>
      <c r="F40" s="32"/>
      <c r="G40" s="32"/>
      <c r="H40" s="88"/>
      <c r="I40" s="88"/>
      <c r="J40" s="33"/>
      <c r="K40" s="33"/>
      <c r="L40" s="55"/>
      <c r="M40" s="35"/>
    </row>
    <row r="41" spans="1:13" s="42" customFormat="1" x14ac:dyDescent="0.2">
      <c r="A41" s="57"/>
      <c r="B41" s="34"/>
      <c r="C41" s="35"/>
      <c r="D41" s="35"/>
      <c r="E41" s="35"/>
      <c r="F41" s="32"/>
      <c r="G41" s="32"/>
      <c r="H41" s="88"/>
      <c r="I41" s="88"/>
      <c r="J41" s="33"/>
      <c r="K41" s="33"/>
      <c r="L41" s="55"/>
      <c r="M41" s="35"/>
    </row>
    <row r="42" spans="1:13" s="42" customFormat="1" x14ac:dyDescent="0.2">
      <c r="A42" s="57"/>
      <c r="B42" s="34"/>
      <c r="C42" s="35"/>
      <c r="D42" s="35"/>
      <c r="E42" s="35"/>
      <c r="F42" s="32"/>
      <c r="G42" s="32"/>
      <c r="H42" s="88"/>
      <c r="I42" s="88"/>
      <c r="J42" s="33"/>
      <c r="K42" s="33"/>
      <c r="L42" s="55"/>
      <c r="M42" s="35"/>
    </row>
    <row r="43" spans="1:13" s="42" customFormat="1" x14ac:dyDescent="0.2">
      <c r="A43" s="57"/>
      <c r="B43" s="34"/>
      <c r="C43" s="35"/>
      <c r="D43" s="35"/>
      <c r="E43" s="35"/>
      <c r="F43" s="32"/>
      <c r="G43" s="32"/>
      <c r="H43" s="88"/>
      <c r="I43" s="88"/>
      <c r="J43" s="33"/>
      <c r="K43" s="33"/>
      <c r="L43" s="55"/>
      <c r="M43" s="35"/>
    </row>
    <row r="44" spans="1:13" s="42" customFormat="1" x14ac:dyDescent="0.2">
      <c r="A44" s="57"/>
      <c r="B44" s="34"/>
      <c r="C44" s="35"/>
      <c r="D44" s="35"/>
      <c r="E44" s="35"/>
      <c r="F44" s="32"/>
      <c r="G44" s="32"/>
      <c r="H44" s="88"/>
      <c r="I44" s="88"/>
      <c r="J44" s="33"/>
      <c r="K44" s="33"/>
      <c r="L44" s="55"/>
      <c r="M44" s="35"/>
    </row>
    <row r="45" spans="1:13" s="42" customFormat="1" x14ac:dyDescent="0.2">
      <c r="A45" s="57"/>
      <c r="B45" s="34"/>
      <c r="C45" s="35"/>
      <c r="D45" s="35"/>
      <c r="E45" s="35"/>
      <c r="F45" s="32"/>
      <c r="G45" s="32"/>
      <c r="H45" s="88"/>
      <c r="I45" s="88"/>
      <c r="J45" s="33"/>
      <c r="K45" s="33"/>
      <c r="L45" s="55"/>
      <c r="M45" s="35"/>
    </row>
    <row r="46" spans="1:13" s="42" customFormat="1" x14ac:dyDescent="0.2">
      <c r="A46" s="57"/>
      <c r="B46" s="34"/>
      <c r="C46" s="35"/>
      <c r="D46" s="35"/>
      <c r="E46" s="35"/>
      <c r="F46" s="32"/>
      <c r="G46" s="32"/>
      <c r="H46" s="88"/>
      <c r="I46" s="88"/>
      <c r="J46" s="33"/>
      <c r="K46" s="33"/>
      <c r="L46" s="55"/>
      <c r="M46" s="35"/>
    </row>
    <row r="47" spans="1:13" s="42" customFormat="1" x14ac:dyDescent="0.2">
      <c r="A47" s="57"/>
      <c r="B47" s="34"/>
      <c r="C47" s="35"/>
      <c r="D47" s="35"/>
      <c r="E47" s="35"/>
      <c r="F47" s="32"/>
      <c r="G47" s="32"/>
      <c r="H47" s="88"/>
      <c r="I47" s="88"/>
      <c r="J47" s="33"/>
      <c r="K47" s="33"/>
      <c r="L47" s="55"/>
      <c r="M47" s="35"/>
    </row>
    <row r="48" spans="1:13" s="42" customFormat="1" x14ac:dyDescent="0.2">
      <c r="A48" s="57"/>
      <c r="B48" s="34"/>
      <c r="C48" s="35"/>
      <c r="D48" s="35"/>
      <c r="E48" s="35"/>
      <c r="F48" s="32"/>
      <c r="G48" s="32"/>
      <c r="H48" s="88"/>
      <c r="I48" s="88"/>
      <c r="J48" s="33"/>
      <c r="K48" s="33"/>
      <c r="L48" s="55"/>
      <c r="M48" s="35"/>
    </row>
    <row r="49" spans="1:13" s="42" customFormat="1" x14ac:dyDescent="0.2">
      <c r="A49" s="57"/>
      <c r="B49" s="34"/>
      <c r="C49" s="35"/>
      <c r="D49" s="35"/>
      <c r="E49" s="35"/>
      <c r="F49" s="32"/>
      <c r="G49" s="32"/>
      <c r="H49" s="88"/>
      <c r="I49" s="88"/>
      <c r="J49" s="33"/>
      <c r="K49" s="33"/>
      <c r="L49" s="55"/>
      <c r="M49" s="35"/>
    </row>
    <row r="50" spans="1:13" s="42" customFormat="1" x14ac:dyDescent="0.2">
      <c r="A50" s="57"/>
      <c r="B50" s="34"/>
      <c r="C50" s="35"/>
      <c r="D50" s="35"/>
      <c r="E50" s="35"/>
      <c r="F50" s="32"/>
      <c r="G50" s="32"/>
      <c r="H50" s="88"/>
      <c r="I50" s="88"/>
      <c r="J50" s="33"/>
      <c r="K50" s="33"/>
      <c r="L50" s="55"/>
      <c r="M50" s="35"/>
    </row>
    <row r="51" spans="1:13" s="42" customFormat="1" x14ac:dyDescent="0.2">
      <c r="A51" s="57"/>
      <c r="B51" s="34"/>
      <c r="C51" s="35"/>
      <c r="D51" s="35"/>
      <c r="E51" s="35"/>
      <c r="F51" s="32"/>
      <c r="G51" s="32"/>
      <c r="H51" s="32"/>
      <c r="I51" s="32"/>
      <c r="J51" s="33"/>
      <c r="K51" s="33"/>
      <c r="L51" s="55"/>
      <c r="M51" s="35"/>
    </row>
    <row r="52" spans="1:13" s="42" customFormat="1" x14ac:dyDescent="0.2">
      <c r="A52" s="57"/>
      <c r="B52" s="34"/>
      <c r="C52" s="35"/>
      <c r="D52" s="35"/>
      <c r="E52" s="35"/>
      <c r="F52" s="32"/>
      <c r="G52" s="32"/>
      <c r="H52" s="32"/>
      <c r="I52" s="32"/>
      <c r="J52" s="33"/>
      <c r="K52" s="33"/>
      <c r="L52" s="55"/>
      <c r="M52" s="35"/>
    </row>
    <row r="53" spans="1:13" s="42" customFormat="1" x14ac:dyDescent="0.2">
      <c r="A53" s="57"/>
      <c r="B53" s="34"/>
      <c r="C53" s="35"/>
      <c r="D53" s="35"/>
      <c r="E53" s="35"/>
      <c r="F53" s="32"/>
      <c r="G53" s="32"/>
      <c r="H53" s="32"/>
      <c r="I53" s="32"/>
      <c r="J53" s="33"/>
      <c r="K53" s="33"/>
      <c r="L53" s="55"/>
      <c r="M53" s="35"/>
    </row>
    <row r="54" spans="1:13" s="42" customFormat="1" x14ac:dyDescent="0.2">
      <c r="A54" s="57"/>
      <c r="B54" s="34"/>
      <c r="C54" s="35"/>
      <c r="D54" s="35"/>
      <c r="E54" s="35"/>
      <c r="F54" s="32"/>
      <c r="G54" s="32"/>
      <c r="H54" s="88"/>
      <c r="I54" s="88"/>
      <c r="J54" s="33"/>
      <c r="K54" s="33"/>
      <c r="L54" s="55"/>
      <c r="M54" s="35"/>
    </row>
    <row r="55" spans="1:13" s="42" customFormat="1" x14ac:dyDescent="0.2">
      <c r="A55" s="57"/>
      <c r="B55" s="34"/>
      <c r="C55" s="35"/>
      <c r="D55" s="35"/>
      <c r="E55" s="35"/>
      <c r="F55" s="32"/>
      <c r="G55" s="32"/>
      <c r="H55" s="88"/>
      <c r="I55" s="88"/>
      <c r="J55" s="33"/>
      <c r="K55" s="33"/>
      <c r="L55" s="55"/>
      <c r="M55" s="35"/>
    </row>
    <row r="56" spans="1:13" s="42" customFormat="1" x14ac:dyDescent="0.2">
      <c r="A56" s="57"/>
      <c r="B56" s="34"/>
      <c r="C56" s="35"/>
      <c r="D56" s="35"/>
      <c r="E56" s="35"/>
      <c r="F56" s="32"/>
      <c r="G56" s="32"/>
      <c r="H56" s="88"/>
      <c r="I56" s="88"/>
      <c r="J56" s="33"/>
      <c r="K56" s="33"/>
      <c r="L56" s="55"/>
      <c r="M56" s="35"/>
    </row>
    <row r="57" spans="1:13" s="42" customFormat="1" x14ac:dyDescent="0.2">
      <c r="A57" s="57"/>
      <c r="B57" s="34"/>
      <c r="C57" s="35"/>
      <c r="D57" s="35"/>
      <c r="E57" s="35"/>
      <c r="F57" s="32"/>
      <c r="G57" s="32"/>
      <c r="H57" s="88"/>
      <c r="I57" s="88"/>
      <c r="J57" s="33"/>
      <c r="K57" s="33"/>
      <c r="L57" s="55"/>
      <c r="M57" s="35"/>
    </row>
    <row r="58" spans="1:13" s="42" customFormat="1" x14ac:dyDescent="0.2">
      <c r="A58" s="57"/>
      <c r="B58" s="34"/>
      <c r="C58" s="35"/>
      <c r="D58" s="35"/>
      <c r="E58" s="35"/>
      <c r="F58" s="32"/>
      <c r="G58" s="32"/>
      <c r="H58" s="88"/>
      <c r="I58" s="88"/>
      <c r="J58" s="33"/>
      <c r="K58" s="33"/>
      <c r="L58" s="55"/>
      <c r="M58" s="35"/>
    </row>
    <row r="59" spans="1:13" s="42" customFormat="1" x14ac:dyDescent="0.2">
      <c r="A59" s="57"/>
      <c r="B59" s="34"/>
      <c r="C59" s="35"/>
      <c r="D59" s="35"/>
      <c r="E59" s="35"/>
      <c r="F59" s="32"/>
      <c r="G59" s="32"/>
      <c r="H59" s="88"/>
      <c r="I59" s="88"/>
      <c r="J59" s="33"/>
      <c r="K59" s="33"/>
      <c r="L59" s="55"/>
      <c r="M59" s="35"/>
    </row>
    <row r="60" spans="1:13" s="42" customFormat="1" x14ac:dyDescent="0.2">
      <c r="A60" s="57"/>
      <c r="B60" s="34"/>
      <c r="C60" s="35"/>
      <c r="D60" s="35"/>
      <c r="E60" s="35"/>
      <c r="F60" s="32"/>
      <c r="G60" s="32"/>
      <c r="H60" s="88"/>
      <c r="I60" s="88"/>
      <c r="J60" s="33"/>
      <c r="K60" s="33"/>
      <c r="L60" s="55"/>
      <c r="M60" s="35"/>
    </row>
    <row r="61" spans="1:13" s="42" customFormat="1" x14ac:dyDescent="0.2">
      <c r="A61" s="57"/>
      <c r="B61" s="34"/>
      <c r="C61" s="35"/>
      <c r="D61" s="35"/>
      <c r="E61" s="35"/>
      <c r="F61" s="32"/>
      <c r="G61" s="32"/>
      <c r="H61" s="88"/>
      <c r="I61" s="88"/>
      <c r="J61" s="33"/>
      <c r="K61" s="33"/>
      <c r="L61" s="55"/>
      <c r="M61" s="35"/>
    </row>
    <row r="62" spans="1:13" s="42" customFormat="1" x14ac:dyDescent="0.2">
      <c r="A62" s="57"/>
      <c r="B62" s="34"/>
      <c r="C62" s="35"/>
      <c r="D62" s="35"/>
      <c r="E62" s="35"/>
      <c r="F62" s="32"/>
      <c r="G62" s="32"/>
      <c r="H62" s="88"/>
      <c r="I62" s="88"/>
      <c r="J62" s="33"/>
      <c r="K62" s="33"/>
      <c r="L62" s="55"/>
      <c r="M62" s="35"/>
    </row>
    <row r="63" spans="1:13" s="42" customFormat="1" x14ac:dyDescent="0.2">
      <c r="A63" s="57"/>
      <c r="B63" s="34"/>
      <c r="C63" s="35"/>
      <c r="D63" s="35"/>
      <c r="E63" s="35"/>
      <c r="F63" s="32"/>
      <c r="G63" s="32"/>
      <c r="H63" s="88"/>
      <c r="I63" s="88"/>
      <c r="J63" s="33"/>
      <c r="K63" s="33"/>
      <c r="L63" s="55"/>
      <c r="M63" s="35"/>
    </row>
    <row r="64" spans="1:13" s="42" customFormat="1" x14ac:dyDescent="0.2">
      <c r="A64" s="57"/>
      <c r="B64" s="34"/>
      <c r="C64" s="35"/>
      <c r="D64" s="35"/>
      <c r="E64" s="35"/>
      <c r="F64" s="32"/>
      <c r="G64" s="32"/>
      <c r="H64" s="88"/>
      <c r="I64" s="88"/>
      <c r="J64" s="33"/>
      <c r="K64" s="33"/>
      <c r="L64" s="55"/>
      <c r="M64" s="35"/>
    </row>
    <row r="65" spans="1:13" s="42" customFormat="1" x14ac:dyDescent="0.2">
      <c r="A65" s="57"/>
      <c r="B65" s="34"/>
      <c r="C65" s="35"/>
      <c r="D65" s="35"/>
      <c r="E65" s="35"/>
      <c r="F65" s="32"/>
      <c r="G65" s="32"/>
      <c r="H65" s="88"/>
      <c r="I65" s="88"/>
      <c r="J65" s="33"/>
      <c r="K65" s="33"/>
      <c r="L65" s="55"/>
      <c r="M65" s="35"/>
    </row>
    <row r="66" spans="1:13" s="42" customFormat="1" x14ac:dyDescent="0.2">
      <c r="A66" s="57"/>
      <c r="B66" s="34"/>
      <c r="C66" s="35"/>
      <c r="D66" s="35"/>
      <c r="E66" s="35"/>
      <c r="F66" s="32"/>
      <c r="G66" s="32"/>
      <c r="H66" s="88"/>
      <c r="I66" s="88"/>
      <c r="J66" s="33"/>
      <c r="K66" s="33"/>
      <c r="L66" s="55"/>
      <c r="M66" s="35"/>
    </row>
    <row r="67" spans="1:13" s="42" customFormat="1" x14ac:dyDescent="0.2">
      <c r="A67" s="57"/>
      <c r="B67" s="34"/>
      <c r="C67" s="35"/>
      <c r="D67" s="35"/>
      <c r="E67" s="35"/>
      <c r="F67" s="32"/>
      <c r="G67" s="32"/>
      <c r="H67" s="88"/>
      <c r="I67" s="88"/>
      <c r="J67" s="33"/>
      <c r="K67" s="33"/>
      <c r="L67" s="55"/>
      <c r="M67" s="35"/>
    </row>
    <row r="68" spans="1:13" s="42" customFormat="1" x14ac:dyDescent="0.2">
      <c r="A68" s="57"/>
      <c r="B68" s="34"/>
      <c r="C68" s="35"/>
      <c r="D68" s="35"/>
      <c r="E68" s="35"/>
      <c r="F68" s="32"/>
      <c r="G68" s="32"/>
      <c r="H68" s="88"/>
      <c r="I68" s="88"/>
      <c r="J68" s="33"/>
      <c r="K68" s="33"/>
      <c r="L68" s="55"/>
      <c r="M68" s="35"/>
    </row>
    <row r="69" spans="1:13" s="42" customFormat="1" x14ac:dyDescent="0.2">
      <c r="A69" s="57"/>
      <c r="B69" s="34"/>
      <c r="C69" s="35"/>
      <c r="D69" s="35"/>
      <c r="E69" s="35"/>
      <c r="F69" s="32"/>
      <c r="G69" s="32"/>
      <c r="H69" s="88"/>
      <c r="I69" s="88"/>
      <c r="J69" s="33"/>
      <c r="K69" s="33"/>
      <c r="L69" s="55"/>
      <c r="M69" s="35"/>
    </row>
    <row r="70" spans="1:13" s="42" customFormat="1" x14ac:dyDescent="0.2">
      <c r="A70" s="57"/>
      <c r="B70" s="34"/>
      <c r="C70" s="35"/>
      <c r="D70" s="35"/>
      <c r="E70" s="35"/>
      <c r="F70" s="32"/>
      <c r="G70" s="32"/>
      <c r="H70" s="88"/>
      <c r="I70" s="88"/>
      <c r="J70" s="33"/>
      <c r="K70" s="33"/>
      <c r="L70" s="55"/>
      <c r="M70" s="35"/>
    </row>
    <row r="71" spans="1:13" s="42" customFormat="1" x14ac:dyDescent="0.2">
      <c r="A71" s="57"/>
      <c r="B71" s="34"/>
      <c r="C71" s="35"/>
      <c r="D71" s="35"/>
      <c r="E71" s="35"/>
      <c r="F71" s="32"/>
      <c r="G71" s="32"/>
      <c r="H71" s="88"/>
      <c r="I71" s="88"/>
      <c r="J71" s="33"/>
      <c r="K71" s="33"/>
      <c r="L71" s="55"/>
      <c r="M71" s="35"/>
    </row>
    <row r="72" spans="1:13" s="42" customFormat="1" x14ac:dyDescent="0.2">
      <c r="A72" s="57"/>
      <c r="B72" s="34"/>
      <c r="C72" s="35"/>
      <c r="D72" s="35"/>
      <c r="E72" s="35"/>
      <c r="F72" s="32"/>
      <c r="G72" s="32"/>
      <c r="H72" s="88"/>
      <c r="I72" s="88"/>
      <c r="J72" s="33"/>
      <c r="K72" s="33"/>
      <c r="L72" s="55"/>
      <c r="M72" s="35"/>
    </row>
    <row r="73" spans="1:13" s="42" customFormat="1" x14ac:dyDescent="0.2">
      <c r="A73" s="57"/>
      <c r="B73" s="34"/>
      <c r="C73" s="35"/>
      <c r="D73" s="35"/>
      <c r="E73" s="35"/>
      <c r="F73" s="32"/>
      <c r="G73" s="32"/>
      <c r="H73" s="88"/>
      <c r="I73" s="88"/>
      <c r="J73" s="33"/>
      <c r="K73" s="33"/>
      <c r="L73" s="55"/>
      <c r="M73" s="35"/>
    </row>
    <row r="74" spans="1:13" s="42" customFormat="1" x14ac:dyDescent="0.2">
      <c r="A74" s="57"/>
      <c r="B74" s="34"/>
      <c r="C74" s="35"/>
      <c r="D74" s="35"/>
      <c r="E74" s="35"/>
      <c r="F74" s="32"/>
      <c r="G74" s="32"/>
      <c r="H74" s="88"/>
      <c r="I74" s="88"/>
      <c r="J74" s="33"/>
      <c r="K74" s="33"/>
      <c r="L74" s="55"/>
      <c r="M74" s="35"/>
    </row>
    <row r="75" spans="1:13" s="42" customFormat="1" x14ac:dyDescent="0.2">
      <c r="A75" s="57"/>
      <c r="B75" s="34"/>
      <c r="C75" s="35"/>
      <c r="D75" s="35"/>
      <c r="E75" s="35"/>
      <c r="F75" s="32"/>
      <c r="G75" s="32"/>
      <c r="H75" s="88"/>
      <c r="I75" s="88"/>
      <c r="J75" s="33"/>
      <c r="K75" s="33"/>
      <c r="L75" s="55"/>
      <c r="M75" s="35"/>
    </row>
    <row r="76" spans="1:13" s="42" customFormat="1" x14ac:dyDescent="0.2">
      <c r="A76" s="57"/>
      <c r="B76" s="34"/>
      <c r="C76" s="35"/>
      <c r="D76" s="35"/>
      <c r="E76" s="35"/>
      <c r="F76" s="32"/>
      <c r="G76" s="32"/>
      <c r="H76" s="88"/>
      <c r="I76" s="88"/>
      <c r="J76" s="33"/>
      <c r="K76" s="33"/>
      <c r="L76" s="55"/>
      <c r="M76" s="35"/>
    </row>
    <row r="77" spans="1:13" s="42" customFormat="1" x14ac:dyDescent="0.2">
      <c r="A77" s="57"/>
      <c r="B77" s="34"/>
      <c r="C77" s="35"/>
      <c r="D77" s="35"/>
      <c r="E77" s="35"/>
      <c r="F77" s="32"/>
      <c r="G77" s="32"/>
      <c r="H77" s="88"/>
      <c r="I77" s="88"/>
      <c r="J77" s="33"/>
      <c r="K77" s="33"/>
      <c r="L77" s="55"/>
      <c r="M77" s="35"/>
    </row>
    <row r="78" spans="1:13" s="42" customFormat="1" x14ac:dyDescent="0.2">
      <c r="A78" s="57"/>
      <c r="B78" s="34"/>
      <c r="C78" s="35"/>
      <c r="D78" s="35"/>
      <c r="E78" s="35"/>
      <c r="F78" s="32"/>
      <c r="G78" s="32"/>
      <c r="H78" s="88"/>
      <c r="I78" s="88"/>
      <c r="J78" s="33"/>
      <c r="K78" s="33"/>
      <c r="L78" s="55"/>
      <c r="M78" s="35"/>
    </row>
    <row r="79" spans="1:13" s="42" customFormat="1" x14ac:dyDescent="0.2">
      <c r="A79" s="57"/>
      <c r="B79" s="34"/>
      <c r="C79" s="35"/>
      <c r="D79" s="35"/>
      <c r="E79" s="35"/>
      <c r="F79" s="32"/>
      <c r="G79" s="32"/>
      <c r="H79" s="88"/>
      <c r="I79" s="88"/>
      <c r="J79" s="33"/>
      <c r="K79" s="33"/>
      <c r="L79" s="55"/>
      <c r="M79" s="35"/>
    </row>
    <row r="80" spans="1:13" s="42" customFormat="1" x14ac:dyDescent="0.2">
      <c r="A80" s="57"/>
      <c r="B80" s="34"/>
      <c r="C80" s="35"/>
      <c r="D80" s="35"/>
      <c r="E80" s="35"/>
      <c r="F80" s="32"/>
      <c r="G80" s="32"/>
      <c r="H80" s="88"/>
      <c r="I80" s="88"/>
      <c r="J80" s="33"/>
      <c r="K80" s="33"/>
      <c r="L80" s="55"/>
      <c r="M80" s="35"/>
    </row>
    <row r="81" spans="1:13" s="42" customFormat="1" x14ac:dyDescent="0.2">
      <c r="A81" s="57"/>
      <c r="B81" s="34"/>
      <c r="C81" s="35"/>
      <c r="D81" s="35"/>
      <c r="E81" s="35"/>
      <c r="F81" s="32"/>
      <c r="G81" s="32"/>
      <c r="H81" s="88"/>
      <c r="I81" s="88"/>
      <c r="J81" s="33"/>
      <c r="K81" s="33"/>
      <c r="L81" s="55"/>
      <c r="M81" s="35"/>
    </row>
    <row r="82" spans="1:13" s="42" customFormat="1" x14ac:dyDescent="0.2">
      <c r="A82" s="57"/>
      <c r="B82" s="34"/>
      <c r="C82" s="35"/>
      <c r="D82" s="35"/>
      <c r="E82" s="35"/>
      <c r="F82" s="32"/>
      <c r="G82" s="32"/>
      <c r="H82" s="88"/>
      <c r="I82" s="88"/>
      <c r="J82" s="33"/>
      <c r="K82" s="33"/>
      <c r="L82" s="55"/>
      <c r="M82" s="35"/>
    </row>
    <row r="83" spans="1:13" s="42" customFormat="1" x14ac:dyDescent="0.2">
      <c r="A83" s="57"/>
      <c r="B83" s="34"/>
      <c r="C83" s="35"/>
      <c r="D83" s="35"/>
      <c r="E83" s="35"/>
      <c r="F83" s="32"/>
      <c r="G83" s="32"/>
      <c r="H83" s="88"/>
      <c r="I83" s="88"/>
      <c r="J83" s="33"/>
      <c r="K83" s="33"/>
      <c r="L83" s="55"/>
      <c r="M83" s="35"/>
    </row>
    <row r="84" spans="1:13" s="42" customFormat="1" x14ac:dyDescent="0.2">
      <c r="A84" s="57"/>
      <c r="B84" s="34"/>
      <c r="C84" s="35"/>
      <c r="D84" s="35"/>
      <c r="E84" s="35"/>
      <c r="F84" s="32"/>
      <c r="G84" s="32"/>
      <c r="H84" s="88"/>
      <c r="I84" s="88"/>
      <c r="J84" s="33"/>
      <c r="K84" s="33"/>
      <c r="L84" s="55"/>
      <c r="M84" s="35"/>
    </row>
    <row r="85" spans="1:13" s="42" customFormat="1" x14ac:dyDescent="0.2">
      <c r="A85" s="57"/>
      <c r="B85" s="34"/>
      <c r="C85" s="35"/>
      <c r="D85" s="35"/>
      <c r="E85" s="35"/>
      <c r="F85" s="32"/>
      <c r="G85" s="32"/>
      <c r="H85" s="88"/>
      <c r="I85" s="88"/>
      <c r="J85" s="33"/>
      <c r="K85" s="33"/>
      <c r="L85" s="55"/>
      <c r="M85" s="35"/>
    </row>
    <row r="86" spans="1:13" s="42" customFormat="1" x14ac:dyDescent="0.2">
      <c r="A86" s="57"/>
      <c r="B86" s="34"/>
      <c r="C86" s="35"/>
      <c r="D86" s="35"/>
      <c r="E86" s="35"/>
      <c r="F86" s="32"/>
      <c r="G86" s="32"/>
      <c r="H86" s="88"/>
      <c r="I86" s="88"/>
      <c r="J86" s="33"/>
      <c r="K86" s="33"/>
      <c r="L86" s="55"/>
      <c r="M86" s="35"/>
    </row>
    <row r="87" spans="1:13" s="42" customFormat="1" x14ac:dyDescent="0.2">
      <c r="A87" s="57"/>
      <c r="B87" s="34"/>
      <c r="C87" s="35"/>
      <c r="D87" s="35"/>
      <c r="E87" s="35"/>
      <c r="F87" s="32"/>
      <c r="G87" s="32"/>
      <c r="H87" s="88"/>
      <c r="I87" s="88"/>
      <c r="J87" s="33"/>
      <c r="K87" s="33"/>
      <c r="L87" s="55"/>
      <c r="M87" s="35"/>
    </row>
    <row r="88" spans="1:13" s="42" customFormat="1" x14ac:dyDescent="0.2">
      <c r="A88" s="57"/>
      <c r="B88" s="34"/>
      <c r="C88" s="35"/>
      <c r="D88" s="35"/>
      <c r="E88" s="35"/>
      <c r="F88" s="32"/>
      <c r="G88" s="32"/>
      <c r="H88" s="88"/>
      <c r="I88" s="88"/>
      <c r="J88" s="33"/>
      <c r="K88" s="33"/>
      <c r="L88" s="55"/>
      <c r="M88" s="35"/>
    </row>
    <row r="89" spans="1:13" s="42" customFormat="1" x14ac:dyDescent="0.2">
      <c r="A89" s="57"/>
      <c r="B89" s="34"/>
      <c r="C89" s="35"/>
      <c r="D89" s="35"/>
      <c r="E89" s="35"/>
      <c r="F89" s="32"/>
      <c r="G89" s="32"/>
      <c r="H89" s="88"/>
      <c r="I89" s="88"/>
      <c r="J89" s="33"/>
      <c r="K89" s="33"/>
      <c r="L89" s="55"/>
      <c r="M89" s="35"/>
    </row>
    <row r="90" spans="1:13" s="42" customFormat="1" x14ac:dyDescent="0.2">
      <c r="A90" s="57"/>
      <c r="B90" s="34"/>
      <c r="C90" s="35"/>
      <c r="D90" s="35"/>
      <c r="E90" s="35"/>
      <c r="F90" s="32"/>
      <c r="G90" s="32"/>
      <c r="H90" s="88"/>
      <c r="I90" s="88"/>
      <c r="J90" s="33"/>
      <c r="K90" s="33"/>
      <c r="L90" s="55"/>
      <c r="M90" s="35"/>
    </row>
    <row r="91" spans="1:13" s="42" customFormat="1" x14ac:dyDescent="0.2">
      <c r="A91" s="57"/>
      <c r="B91" s="34"/>
      <c r="C91" s="35"/>
      <c r="D91" s="35"/>
      <c r="E91" s="35"/>
      <c r="F91" s="32"/>
      <c r="G91" s="32"/>
      <c r="H91" s="88"/>
      <c r="I91" s="88"/>
      <c r="J91" s="33"/>
      <c r="K91" s="33"/>
      <c r="L91" s="55"/>
      <c r="M91" s="35"/>
    </row>
    <row r="92" spans="1:13" s="42" customFormat="1" x14ac:dyDescent="0.2">
      <c r="A92" s="57"/>
      <c r="B92" s="34"/>
      <c r="C92" s="35"/>
      <c r="D92" s="35"/>
      <c r="E92" s="35"/>
      <c r="F92" s="32"/>
      <c r="G92" s="32"/>
      <c r="H92" s="88"/>
      <c r="I92" s="88"/>
      <c r="J92" s="33"/>
      <c r="K92" s="33"/>
      <c r="L92" s="55"/>
      <c r="M92" s="35"/>
    </row>
    <row r="93" spans="1:13" s="42" customFormat="1" x14ac:dyDescent="0.2">
      <c r="A93" s="57"/>
      <c r="B93" s="34"/>
      <c r="C93" s="35"/>
      <c r="D93" s="35"/>
      <c r="E93" s="35"/>
      <c r="F93" s="32"/>
      <c r="G93" s="32"/>
      <c r="H93" s="88"/>
      <c r="I93" s="88"/>
      <c r="J93" s="33"/>
      <c r="K93" s="33"/>
      <c r="L93" s="55"/>
      <c r="M93" s="35"/>
    </row>
    <row r="94" spans="1:13" s="42" customFormat="1" x14ac:dyDescent="0.2">
      <c r="A94" s="57"/>
      <c r="B94" s="34"/>
      <c r="C94" s="35"/>
      <c r="D94" s="35"/>
      <c r="E94" s="35"/>
      <c r="F94" s="32"/>
      <c r="G94" s="32"/>
      <c r="H94" s="88"/>
      <c r="I94" s="88"/>
      <c r="J94" s="33"/>
      <c r="K94" s="33"/>
      <c r="L94" s="55"/>
      <c r="M94" s="35"/>
    </row>
    <row r="95" spans="1:13" s="42" customFormat="1" x14ac:dyDescent="0.2">
      <c r="A95" s="57"/>
      <c r="B95" s="34"/>
      <c r="C95" s="35"/>
      <c r="D95" s="35"/>
      <c r="E95" s="35"/>
      <c r="F95" s="32"/>
      <c r="G95" s="32"/>
      <c r="H95" s="88"/>
      <c r="I95" s="88"/>
      <c r="J95" s="33"/>
      <c r="K95" s="33"/>
      <c r="L95" s="55"/>
      <c r="M95" s="35"/>
    </row>
    <row r="96" spans="1:13" s="42" customFormat="1" x14ac:dyDescent="0.2">
      <c r="A96" s="57"/>
      <c r="B96" s="34"/>
      <c r="C96" s="35"/>
      <c r="D96" s="35"/>
      <c r="E96" s="35"/>
      <c r="F96" s="32"/>
      <c r="G96" s="32"/>
      <c r="H96" s="88"/>
      <c r="I96" s="88"/>
      <c r="J96" s="33"/>
      <c r="K96" s="33"/>
      <c r="L96" s="55"/>
      <c r="M96" s="35"/>
    </row>
    <row r="97" spans="1:13" s="42" customFormat="1" x14ac:dyDescent="0.2">
      <c r="A97" s="57"/>
      <c r="B97" s="34"/>
      <c r="C97" s="35"/>
      <c r="D97" s="35"/>
      <c r="E97" s="35"/>
      <c r="F97" s="32"/>
      <c r="G97" s="32"/>
      <c r="H97" s="88"/>
      <c r="I97" s="88"/>
      <c r="J97" s="33"/>
      <c r="K97" s="33"/>
      <c r="L97" s="55"/>
      <c r="M97" s="35"/>
    </row>
    <row r="98" spans="1:13" s="42" customFormat="1" x14ac:dyDescent="0.2">
      <c r="A98" s="57"/>
      <c r="B98" s="34"/>
      <c r="C98" s="35"/>
      <c r="D98" s="35"/>
      <c r="E98" s="35"/>
      <c r="F98" s="32"/>
      <c r="G98" s="32"/>
      <c r="H98" s="88"/>
      <c r="I98" s="88"/>
      <c r="J98" s="33"/>
      <c r="K98" s="33"/>
      <c r="L98" s="55"/>
      <c r="M98" s="35"/>
    </row>
    <row r="99" spans="1:13" s="42" customFormat="1" x14ac:dyDescent="0.2">
      <c r="A99" s="57"/>
      <c r="B99" s="34"/>
      <c r="C99" s="35"/>
      <c r="D99" s="35"/>
      <c r="E99" s="35"/>
      <c r="F99" s="32"/>
      <c r="G99" s="32"/>
      <c r="H99" s="88"/>
      <c r="I99" s="88"/>
      <c r="J99" s="33"/>
      <c r="K99" s="33"/>
      <c r="L99" s="55"/>
      <c r="M99" s="35"/>
    </row>
    <row r="100" spans="1:13" s="42" customFormat="1" x14ac:dyDescent="0.2">
      <c r="A100" s="57"/>
      <c r="B100" s="34"/>
      <c r="C100" s="35"/>
      <c r="D100" s="35"/>
      <c r="E100" s="35"/>
      <c r="F100" s="32"/>
      <c r="G100" s="32"/>
      <c r="H100" s="88"/>
      <c r="I100" s="88"/>
      <c r="J100" s="33"/>
      <c r="K100" s="33"/>
      <c r="L100" s="55"/>
      <c r="M100" s="35"/>
    </row>
    <row r="101" spans="1:13" s="42" customFormat="1" x14ac:dyDescent="0.2">
      <c r="A101" s="97"/>
      <c r="B101" s="34"/>
      <c r="C101" s="35"/>
      <c r="D101" s="35"/>
      <c r="E101" s="35"/>
      <c r="F101" s="32"/>
      <c r="G101" s="32"/>
      <c r="H101" s="88"/>
      <c r="I101" s="88"/>
      <c r="J101" s="33"/>
      <c r="K101" s="33"/>
      <c r="L101" s="55"/>
      <c r="M101" s="35"/>
    </row>
    <row r="102" spans="1:13" s="42" customFormat="1" x14ac:dyDescent="0.2">
      <c r="A102" s="97"/>
      <c r="B102" s="34"/>
      <c r="C102" s="35"/>
      <c r="D102" s="35"/>
      <c r="E102" s="35"/>
      <c r="F102" s="32"/>
      <c r="G102" s="32"/>
      <c r="H102" s="88"/>
      <c r="I102" s="88"/>
      <c r="J102" s="33"/>
      <c r="K102" s="33"/>
      <c r="L102" s="55"/>
      <c r="M102" s="35"/>
    </row>
    <row r="103" spans="1:13" s="42" customFormat="1" x14ac:dyDescent="0.2">
      <c r="A103" s="97"/>
      <c r="B103" s="34"/>
      <c r="C103" s="35"/>
      <c r="D103" s="35"/>
      <c r="E103" s="35"/>
      <c r="F103" s="32"/>
      <c r="G103" s="32"/>
      <c r="H103" s="88"/>
      <c r="I103" s="88"/>
      <c r="J103" s="33"/>
      <c r="K103" s="33"/>
      <c r="L103" s="55"/>
      <c r="M103" s="35"/>
    </row>
    <row r="104" spans="1:13" s="42" customFormat="1" x14ac:dyDescent="0.2">
      <c r="A104" s="97"/>
      <c r="B104" s="34"/>
      <c r="C104" s="35"/>
      <c r="D104" s="35"/>
      <c r="E104" s="35"/>
      <c r="F104" s="32"/>
      <c r="G104" s="32"/>
      <c r="H104" s="88"/>
      <c r="I104" s="88"/>
      <c r="J104" s="33"/>
      <c r="K104" s="33"/>
      <c r="L104" s="55"/>
      <c r="M104" s="35"/>
    </row>
    <row r="105" spans="1:13" s="42" customFormat="1" x14ac:dyDescent="0.2">
      <c r="A105" s="97"/>
      <c r="B105" s="34"/>
      <c r="C105" s="35"/>
      <c r="D105" s="35"/>
      <c r="E105" s="35"/>
      <c r="F105" s="32"/>
      <c r="G105" s="32"/>
      <c r="H105" s="88"/>
      <c r="I105" s="88"/>
      <c r="J105" s="33"/>
      <c r="K105" s="33"/>
      <c r="L105" s="55"/>
      <c r="M105" s="35"/>
    </row>
    <row r="106" spans="1:13" s="42" customFormat="1" x14ac:dyDescent="0.2">
      <c r="A106" s="97"/>
      <c r="B106" s="34"/>
      <c r="C106" s="35"/>
      <c r="D106" s="35"/>
      <c r="E106" s="35"/>
      <c r="F106" s="32"/>
      <c r="G106" s="32"/>
      <c r="H106" s="88"/>
      <c r="I106" s="88"/>
      <c r="J106" s="33"/>
      <c r="K106" s="33"/>
      <c r="L106" s="55"/>
      <c r="M106" s="35"/>
    </row>
    <row r="107" spans="1:13" s="42" customFormat="1" x14ac:dyDescent="0.2">
      <c r="A107" s="97"/>
      <c r="B107" s="34"/>
      <c r="C107" s="35"/>
      <c r="D107" s="35"/>
      <c r="E107" s="35"/>
      <c r="F107" s="32"/>
      <c r="G107" s="32"/>
      <c r="H107" s="88"/>
      <c r="I107" s="88"/>
      <c r="J107" s="33"/>
      <c r="K107" s="33"/>
      <c r="L107" s="55"/>
      <c r="M107" s="35"/>
    </row>
    <row r="108" spans="1:13" s="42" customFormat="1" x14ac:dyDescent="0.2">
      <c r="A108" s="97"/>
      <c r="B108" s="34"/>
      <c r="C108" s="35"/>
      <c r="D108" s="35"/>
      <c r="E108" s="35"/>
      <c r="F108" s="32"/>
      <c r="G108" s="32"/>
      <c r="H108" s="88"/>
      <c r="I108" s="88"/>
      <c r="J108" s="33"/>
      <c r="K108" s="33"/>
      <c r="L108" s="55"/>
      <c r="M108" s="35"/>
    </row>
    <row r="109" spans="1:13" s="42" customFormat="1" x14ac:dyDescent="0.2">
      <c r="A109" s="97"/>
      <c r="B109" s="34"/>
      <c r="C109" s="35"/>
      <c r="D109" s="35"/>
      <c r="E109" s="35"/>
      <c r="F109" s="32"/>
      <c r="G109" s="32"/>
      <c r="H109" s="88"/>
      <c r="I109" s="88"/>
      <c r="J109" s="33"/>
      <c r="K109" s="33"/>
      <c r="L109" s="55"/>
      <c r="M109" s="35"/>
    </row>
    <row r="110" spans="1:13" s="42" customFormat="1" x14ac:dyDescent="0.2">
      <c r="A110" s="97"/>
      <c r="B110" s="34"/>
      <c r="C110" s="35"/>
      <c r="D110" s="35"/>
      <c r="E110" s="35"/>
      <c r="F110" s="32"/>
      <c r="G110" s="32"/>
      <c r="H110" s="88"/>
      <c r="I110" s="88"/>
      <c r="J110" s="33"/>
      <c r="K110" s="33"/>
      <c r="L110" s="55"/>
      <c r="M110" s="35"/>
    </row>
    <row r="111" spans="1:13" s="42" customFormat="1" x14ac:dyDescent="0.2">
      <c r="A111" s="97"/>
      <c r="B111" s="34"/>
      <c r="C111" s="35"/>
      <c r="D111" s="35"/>
      <c r="E111" s="35"/>
      <c r="F111" s="32"/>
      <c r="G111" s="32"/>
      <c r="H111" s="88"/>
      <c r="I111" s="88"/>
      <c r="J111" s="33"/>
      <c r="K111" s="33"/>
      <c r="L111" s="55"/>
      <c r="M111" s="35"/>
    </row>
    <row r="112" spans="1:13" s="42" customFormat="1" x14ac:dyDescent="0.2">
      <c r="A112" s="97"/>
      <c r="B112" s="34"/>
      <c r="C112" s="35"/>
      <c r="D112" s="35"/>
      <c r="E112" s="35"/>
      <c r="F112" s="32"/>
      <c r="G112" s="32"/>
      <c r="H112" s="32"/>
      <c r="I112" s="32"/>
      <c r="J112" s="33"/>
      <c r="K112" s="33"/>
      <c r="L112" s="55"/>
      <c r="M112" s="35"/>
    </row>
    <row r="113" spans="1:13" s="42" customFormat="1" x14ac:dyDescent="0.2">
      <c r="A113" s="97"/>
      <c r="B113" s="34"/>
      <c r="C113" s="35"/>
      <c r="D113" s="35"/>
      <c r="E113" s="35"/>
      <c r="F113" s="32"/>
      <c r="G113" s="32"/>
      <c r="H113" s="32"/>
      <c r="I113" s="32"/>
      <c r="J113" s="33"/>
      <c r="K113" s="33"/>
      <c r="L113" s="55"/>
      <c r="M113" s="35"/>
    </row>
    <row r="114" spans="1:13" s="42" customFormat="1" x14ac:dyDescent="0.2">
      <c r="A114" s="97"/>
      <c r="B114" s="34"/>
      <c r="C114" s="35"/>
      <c r="D114" s="35"/>
      <c r="E114" s="35"/>
      <c r="F114" s="32"/>
      <c r="G114" s="32"/>
      <c r="H114" s="32"/>
      <c r="I114" s="32"/>
      <c r="J114" s="33"/>
      <c r="K114" s="33"/>
      <c r="L114" s="55"/>
      <c r="M114" s="35"/>
    </row>
    <row r="115" spans="1:13" s="42" customFormat="1" x14ac:dyDescent="0.2">
      <c r="A115" s="97"/>
      <c r="B115" s="34"/>
      <c r="C115" s="35"/>
      <c r="D115" s="35"/>
      <c r="E115" s="35"/>
      <c r="F115" s="32"/>
      <c r="G115" s="32"/>
      <c r="H115" s="32"/>
      <c r="I115" s="32"/>
      <c r="J115" s="33"/>
      <c r="K115" s="33"/>
      <c r="L115" s="55"/>
      <c r="M115" s="35"/>
    </row>
    <row r="116" spans="1:13" s="42" customFormat="1" x14ac:dyDescent="0.2">
      <c r="A116" s="97"/>
      <c r="B116" s="34"/>
      <c r="C116" s="35"/>
      <c r="D116" s="35"/>
      <c r="E116" s="35"/>
      <c r="F116" s="32"/>
      <c r="G116" s="32"/>
      <c r="H116" s="32"/>
      <c r="I116" s="32"/>
      <c r="J116" s="33"/>
      <c r="K116" s="33"/>
      <c r="L116" s="55"/>
      <c r="M116" s="35"/>
    </row>
    <row r="117" spans="1:13" s="42" customFormat="1" x14ac:dyDescent="0.2">
      <c r="A117" s="97"/>
      <c r="B117" s="34"/>
      <c r="C117" s="35"/>
      <c r="D117" s="35"/>
      <c r="E117" s="35"/>
      <c r="F117" s="32"/>
      <c r="G117" s="32"/>
      <c r="H117" s="32"/>
      <c r="I117" s="32"/>
      <c r="J117" s="33"/>
      <c r="K117" s="33"/>
      <c r="L117" s="55"/>
      <c r="M117" s="35"/>
    </row>
    <row r="118" spans="1:13" s="42" customFormat="1" x14ac:dyDescent="0.2">
      <c r="A118" s="97"/>
      <c r="B118" s="34"/>
      <c r="C118" s="35"/>
      <c r="D118" s="35"/>
      <c r="E118" s="35"/>
      <c r="F118" s="32"/>
      <c r="G118" s="32"/>
      <c r="H118" s="32"/>
      <c r="I118" s="32"/>
      <c r="J118" s="33"/>
      <c r="K118" s="33"/>
      <c r="L118" s="55"/>
      <c r="M118" s="35"/>
    </row>
    <row r="119" spans="1:13" s="42" customFormat="1" x14ac:dyDescent="0.2">
      <c r="A119" s="97"/>
      <c r="B119" s="34"/>
      <c r="C119" s="35"/>
      <c r="D119" s="35"/>
      <c r="E119" s="35"/>
      <c r="F119" s="32"/>
      <c r="G119" s="32"/>
      <c r="H119" s="32"/>
      <c r="I119" s="32"/>
      <c r="J119" s="33"/>
      <c r="K119" s="33"/>
      <c r="L119" s="55"/>
      <c r="M119" s="35"/>
    </row>
    <row r="120" spans="1:13" s="42" customFormat="1" x14ac:dyDescent="0.2">
      <c r="A120" s="97"/>
      <c r="B120" s="34"/>
      <c r="C120" s="35"/>
      <c r="D120" s="35"/>
      <c r="E120" s="35"/>
      <c r="F120" s="32"/>
      <c r="G120" s="32"/>
      <c r="H120" s="32"/>
      <c r="I120" s="32"/>
      <c r="J120" s="33"/>
      <c r="K120" s="33"/>
      <c r="L120" s="55"/>
      <c r="M120" s="35"/>
    </row>
    <row r="121" spans="1:13" s="42" customFormat="1" x14ac:dyDescent="0.2">
      <c r="A121" s="97"/>
      <c r="B121" s="34"/>
      <c r="C121" s="35"/>
      <c r="D121" s="35"/>
      <c r="E121" s="35"/>
      <c r="F121" s="32"/>
      <c r="G121" s="32"/>
      <c r="H121" s="32"/>
      <c r="I121" s="32"/>
      <c r="J121" s="33"/>
      <c r="K121" s="33"/>
      <c r="L121" s="55"/>
      <c r="M121" s="35"/>
    </row>
    <row r="122" spans="1:13" s="42" customFormat="1" x14ac:dyDescent="0.2">
      <c r="A122" s="97"/>
      <c r="B122" s="34"/>
      <c r="C122" s="35"/>
      <c r="D122" s="35"/>
      <c r="E122" s="35"/>
      <c r="F122" s="32"/>
      <c r="G122" s="32"/>
      <c r="H122" s="32"/>
      <c r="I122" s="32"/>
      <c r="J122" s="33"/>
      <c r="K122" s="33"/>
      <c r="L122" s="55"/>
      <c r="M122" s="35"/>
    </row>
    <row r="123" spans="1:13" s="42" customFormat="1" x14ac:dyDescent="0.2">
      <c r="A123" s="97"/>
      <c r="B123" s="34"/>
      <c r="C123" s="35"/>
      <c r="D123" s="35"/>
      <c r="E123" s="35"/>
      <c r="F123" s="32"/>
      <c r="G123" s="32"/>
      <c r="H123" s="32"/>
      <c r="I123" s="32"/>
      <c r="J123" s="33"/>
      <c r="K123" s="33"/>
      <c r="L123" s="55"/>
      <c r="M123" s="35"/>
    </row>
    <row r="124" spans="1:13" s="42" customFormat="1" x14ac:dyDescent="0.2">
      <c r="A124" s="97"/>
      <c r="B124" s="34"/>
      <c r="C124" s="35"/>
      <c r="D124" s="35"/>
      <c r="E124" s="35"/>
      <c r="F124" s="32"/>
      <c r="G124" s="32"/>
      <c r="H124" s="32"/>
      <c r="I124" s="32"/>
      <c r="J124" s="33"/>
      <c r="K124" s="33"/>
      <c r="L124" s="55"/>
      <c r="M124" s="35"/>
    </row>
    <row r="125" spans="1:13" s="42" customFormat="1" x14ac:dyDescent="0.2">
      <c r="A125" s="97"/>
      <c r="B125" s="34"/>
      <c r="C125" s="35"/>
      <c r="D125" s="35"/>
      <c r="E125" s="35"/>
      <c r="F125" s="32"/>
      <c r="G125" s="32"/>
      <c r="H125" s="32"/>
      <c r="I125" s="32"/>
      <c r="J125" s="33"/>
      <c r="K125" s="33"/>
      <c r="L125" s="55"/>
      <c r="M125" s="35"/>
    </row>
    <row r="126" spans="1:13" s="42" customFormat="1" x14ac:dyDescent="0.2">
      <c r="A126" s="98"/>
      <c r="B126" s="34"/>
      <c r="C126" s="35"/>
      <c r="D126" s="35"/>
      <c r="E126" s="35"/>
      <c r="F126" s="32"/>
      <c r="G126" s="32"/>
      <c r="H126" s="32"/>
      <c r="I126" s="32"/>
      <c r="J126" s="33"/>
      <c r="K126" s="33"/>
      <c r="L126" s="55"/>
      <c r="M126" s="35"/>
    </row>
    <row r="127" spans="1:13" s="42" customFormat="1" x14ac:dyDescent="0.2">
      <c r="A127" s="98"/>
      <c r="B127" s="34"/>
      <c r="C127" s="35"/>
      <c r="D127" s="35"/>
      <c r="E127" s="35"/>
      <c r="F127" s="32"/>
      <c r="G127" s="32"/>
      <c r="H127" s="32"/>
      <c r="I127" s="32"/>
      <c r="J127" s="33"/>
      <c r="K127" s="33"/>
      <c r="L127" s="55"/>
      <c r="M127" s="35"/>
    </row>
    <row r="128" spans="1:13" s="42" customFormat="1" x14ac:dyDescent="0.2">
      <c r="A128" s="98"/>
      <c r="B128" s="34"/>
      <c r="C128" s="35"/>
      <c r="D128" s="35"/>
      <c r="E128" s="35"/>
      <c r="F128" s="32"/>
      <c r="G128" s="32"/>
      <c r="H128" s="32"/>
      <c r="I128" s="32"/>
      <c r="J128" s="33"/>
      <c r="K128" s="33"/>
      <c r="L128" s="55"/>
      <c r="M128" s="35"/>
    </row>
    <row r="129" spans="1:13" s="42" customFormat="1" x14ac:dyDescent="0.2">
      <c r="A129" s="98"/>
      <c r="B129" s="34"/>
      <c r="C129" s="35"/>
      <c r="D129" s="35"/>
      <c r="E129" s="35"/>
      <c r="F129" s="32"/>
      <c r="G129" s="32"/>
      <c r="H129" s="32"/>
      <c r="I129" s="32"/>
      <c r="J129" s="33"/>
      <c r="K129" s="33"/>
      <c r="L129" s="55"/>
      <c r="M129" s="35"/>
    </row>
    <row r="130" spans="1:13" s="42" customFormat="1" x14ac:dyDescent="0.2">
      <c r="A130" s="98"/>
      <c r="B130" s="34"/>
      <c r="C130" s="35"/>
      <c r="D130" s="35"/>
      <c r="E130" s="35"/>
      <c r="F130" s="32"/>
      <c r="G130" s="32"/>
      <c r="H130" s="32"/>
      <c r="I130" s="32"/>
      <c r="J130" s="33"/>
      <c r="K130" s="33"/>
      <c r="L130" s="55"/>
      <c r="M130" s="35"/>
    </row>
    <row r="131" spans="1:13" s="42" customFormat="1" x14ac:dyDescent="0.2">
      <c r="A131" s="98"/>
      <c r="B131" s="34"/>
      <c r="C131" s="35"/>
      <c r="D131" s="35"/>
      <c r="E131" s="35"/>
      <c r="F131" s="32"/>
      <c r="G131" s="32"/>
      <c r="H131" s="32"/>
      <c r="I131" s="32"/>
      <c r="J131" s="33"/>
      <c r="K131" s="33"/>
      <c r="L131" s="55"/>
      <c r="M131" s="35"/>
    </row>
    <row r="132" spans="1:13" s="42" customFormat="1" x14ac:dyDescent="0.2">
      <c r="A132" s="98"/>
      <c r="B132" s="34"/>
      <c r="C132" s="35"/>
      <c r="D132" s="35"/>
      <c r="E132" s="35"/>
      <c r="F132" s="32"/>
      <c r="G132" s="32"/>
      <c r="H132" s="32"/>
      <c r="I132" s="32"/>
      <c r="J132" s="33"/>
      <c r="K132" s="33"/>
      <c r="L132" s="55"/>
      <c r="M132" s="35"/>
    </row>
    <row r="133" spans="1:13" s="42" customFormat="1" x14ac:dyDescent="0.2">
      <c r="A133" s="98"/>
      <c r="B133" s="34"/>
      <c r="C133" s="35"/>
      <c r="D133" s="35"/>
      <c r="E133" s="35"/>
      <c r="F133" s="32"/>
      <c r="G133" s="32"/>
      <c r="H133" s="32"/>
      <c r="I133" s="32"/>
      <c r="J133" s="33"/>
      <c r="K133" s="33"/>
      <c r="L133" s="55"/>
      <c r="M133" s="35"/>
    </row>
    <row r="134" spans="1:13" s="42" customFormat="1" x14ac:dyDescent="0.2">
      <c r="A134" s="98"/>
      <c r="B134" s="34"/>
      <c r="C134" s="35"/>
      <c r="D134" s="35"/>
      <c r="E134" s="35"/>
      <c r="F134" s="32"/>
      <c r="G134" s="32"/>
      <c r="H134" s="32"/>
      <c r="I134" s="32"/>
      <c r="J134" s="33"/>
      <c r="K134" s="33"/>
      <c r="L134" s="55"/>
      <c r="M134" s="35"/>
    </row>
    <row r="135" spans="1:13" s="42" customFormat="1" x14ac:dyDescent="0.2">
      <c r="A135" s="98"/>
      <c r="B135" s="34"/>
      <c r="C135" s="35"/>
      <c r="D135" s="35"/>
      <c r="E135" s="35"/>
      <c r="F135" s="32"/>
      <c r="G135" s="32"/>
      <c r="H135" s="32"/>
      <c r="I135" s="32"/>
      <c r="J135" s="33"/>
      <c r="K135" s="33"/>
      <c r="L135" s="55"/>
      <c r="M135" s="35"/>
    </row>
    <row r="136" spans="1:13" s="42" customFormat="1" x14ac:dyDescent="0.2">
      <c r="A136" s="98"/>
      <c r="B136" s="34"/>
      <c r="C136" s="35"/>
      <c r="D136" s="35"/>
      <c r="E136" s="35"/>
      <c r="F136" s="32"/>
      <c r="G136" s="32"/>
      <c r="H136" s="32"/>
      <c r="I136" s="32"/>
      <c r="J136" s="33"/>
      <c r="K136" s="33"/>
      <c r="L136" s="55"/>
      <c r="M136" s="35"/>
    </row>
    <row r="137" spans="1:13" s="42" customFormat="1" x14ac:dyDescent="0.2">
      <c r="A137" s="98"/>
      <c r="B137" s="34"/>
      <c r="C137" s="35"/>
      <c r="D137" s="35"/>
      <c r="E137" s="35"/>
      <c r="F137" s="32"/>
      <c r="G137" s="32"/>
      <c r="H137" s="32"/>
      <c r="I137" s="32"/>
      <c r="J137" s="33"/>
      <c r="K137" s="33"/>
      <c r="L137" s="55"/>
      <c r="M137" s="35"/>
    </row>
    <row r="138" spans="1:13" s="42" customFormat="1" x14ac:dyDescent="0.2">
      <c r="A138" s="98"/>
      <c r="B138" s="34"/>
      <c r="C138" s="35"/>
      <c r="D138" s="35"/>
      <c r="E138" s="35"/>
      <c r="F138" s="32"/>
      <c r="G138" s="32"/>
      <c r="H138" s="32"/>
      <c r="I138" s="32"/>
      <c r="J138" s="33"/>
      <c r="K138" s="33"/>
      <c r="L138" s="55"/>
      <c r="M138" s="35"/>
    </row>
    <row r="139" spans="1:13" s="42" customFormat="1" x14ac:dyDescent="0.2">
      <c r="A139" s="98"/>
      <c r="B139" s="34"/>
      <c r="C139" s="35"/>
      <c r="D139" s="35"/>
      <c r="E139" s="35"/>
      <c r="F139" s="32"/>
      <c r="G139" s="32"/>
      <c r="H139" s="32"/>
      <c r="I139" s="32"/>
      <c r="J139" s="33"/>
      <c r="K139" s="33"/>
      <c r="L139" s="55"/>
      <c r="M139" s="35"/>
    </row>
    <row r="140" spans="1:13" s="42" customFormat="1" x14ac:dyDescent="0.2">
      <c r="A140" s="98"/>
      <c r="B140" s="34"/>
      <c r="C140" s="35"/>
      <c r="D140" s="35"/>
      <c r="E140" s="35"/>
      <c r="F140" s="32"/>
      <c r="G140" s="32"/>
      <c r="H140" s="32"/>
      <c r="I140" s="32"/>
      <c r="J140" s="33"/>
      <c r="K140" s="33"/>
      <c r="L140" s="55"/>
      <c r="M140" s="35"/>
    </row>
    <row r="141" spans="1:13" s="42" customFormat="1" x14ac:dyDescent="0.2">
      <c r="A141" s="98"/>
      <c r="B141" s="34"/>
      <c r="C141" s="35"/>
      <c r="D141" s="35"/>
      <c r="E141" s="35"/>
      <c r="F141" s="32"/>
      <c r="G141" s="32"/>
      <c r="H141" s="32"/>
      <c r="I141" s="32"/>
      <c r="J141" s="33"/>
      <c r="K141" s="33"/>
      <c r="L141" s="55"/>
      <c r="M141" s="35"/>
    </row>
    <row r="142" spans="1:13" s="42" customFormat="1" x14ac:dyDescent="0.2">
      <c r="A142" s="98"/>
      <c r="B142" s="34"/>
      <c r="C142" s="35"/>
      <c r="D142" s="35"/>
      <c r="E142" s="35"/>
      <c r="F142" s="32"/>
      <c r="G142" s="32"/>
      <c r="H142" s="32"/>
      <c r="I142" s="32"/>
      <c r="J142" s="33"/>
      <c r="K142" s="33"/>
      <c r="L142" s="55"/>
      <c r="M142" s="35"/>
    </row>
    <row r="143" spans="1:13" s="42" customFormat="1" x14ac:dyDescent="0.2">
      <c r="A143" s="98"/>
      <c r="B143" s="34"/>
      <c r="C143" s="35"/>
      <c r="D143" s="35"/>
      <c r="E143" s="35"/>
      <c r="F143" s="32"/>
      <c r="G143" s="32"/>
      <c r="H143" s="32"/>
      <c r="I143" s="32"/>
      <c r="J143" s="33"/>
      <c r="K143" s="33"/>
      <c r="L143" s="55"/>
      <c r="M143" s="35"/>
    </row>
    <row r="144" spans="1:13" s="42" customFormat="1" x14ac:dyDescent="0.2">
      <c r="A144" s="98"/>
      <c r="B144" s="34"/>
      <c r="C144" s="35"/>
      <c r="D144" s="35"/>
      <c r="E144" s="35"/>
      <c r="F144" s="32"/>
      <c r="G144" s="32"/>
      <c r="H144" s="32"/>
      <c r="I144" s="32"/>
      <c r="J144" s="33"/>
      <c r="K144" s="33"/>
      <c r="L144" s="55"/>
      <c r="M144" s="35"/>
    </row>
    <row r="145" spans="1:13" s="42" customFormat="1" x14ac:dyDescent="0.2">
      <c r="A145" s="98"/>
      <c r="B145" s="34"/>
      <c r="C145" s="35"/>
      <c r="D145" s="35"/>
      <c r="E145" s="35"/>
      <c r="F145" s="32"/>
      <c r="G145" s="32"/>
      <c r="H145" s="32"/>
      <c r="I145" s="32"/>
      <c r="J145" s="33"/>
      <c r="K145" s="33"/>
      <c r="L145" s="55"/>
      <c r="M145" s="35"/>
    </row>
    <row r="146" spans="1:13" s="42" customFormat="1" x14ac:dyDescent="0.2">
      <c r="A146" s="98"/>
      <c r="B146" s="34"/>
      <c r="C146" s="35"/>
      <c r="D146" s="35"/>
      <c r="E146" s="35"/>
      <c r="F146" s="32"/>
      <c r="G146" s="32"/>
      <c r="H146" s="32"/>
      <c r="I146" s="32"/>
      <c r="J146" s="33"/>
      <c r="K146" s="33"/>
      <c r="L146" s="55"/>
      <c r="M146" s="35"/>
    </row>
    <row r="147" spans="1:13" s="42" customFormat="1" x14ac:dyDescent="0.2">
      <c r="A147" s="98"/>
      <c r="B147" s="34"/>
      <c r="C147" s="35"/>
      <c r="D147" s="35"/>
      <c r="E147" s="35"/>
      <c r="F147" s="32"/>
      <c r="G147" s="32"/>
      <c r="H147" s="32"/>
      <c r="I147" s="32"/>
      <c r="J147" s="33"/>
      <c r="K147" s="33"/>
      <c r="L147" s="55"/>
      <c r="M147" s="35"/>
    </row>
    <row r="148" spans="1:13" s="42" customFormat="1" x14ac:dyDescent="0.2">
      <c r="A148" s="98"/>
      <c r="B148" s="34"/>
      <c r="C148" s="35"/>
      <c r="D148" s="35"/>
      <c r="E148" s="35"/>
      <c r="F148" s="32"/>
      <c r="G148" s="32"/>
      <c r="H148" s="32"/>
      <c r="I148" s="32"/>
      <c r="J148" s="33"/>
      <c r="K148" s="33"/>
      <c r="L148" s="55"/>
      <c r="M148" s="35"/>
    </row>
    <row r="149" spans="1:13" s="42" customFormat="1" x14ac:dyDescent="0.2">
      <c r="A149" s="98"/>
      <c r="B149" s="34"/>
      <c r="C149" s="35"/>
      <c r="D149" s="35"/>
      <c r="E149" s="35"/>
      <c r="F149" s="32"/>
      <c r="G149" s="32"/>
      <c r="H149" s="32"/>
      <c r="I149" s="32"/>
      <c r="J149" s="33"/>
      <c r="K149" s="33"/>
      <c r="L149" s="55"/>
      <c r="M149" s="35"/>
    </row>
    <row r="150" spans="1:13" s="42" customFormat="1" x14ac:dyDescent="0.2">
      <c r="A150" s="98"/>
      <c r="B150" s="34"/>
      <c r="C150" s="35"/>
      <c r="D150" s="35"/>
      <c r="E150" s="35"/>
      <c r="F150" s="32"/>
      <c r="G150" s="32"/>
      <c r="H150" s="32"/>
      <c r="I150" s="32"/>
      <c r="J150" s="33"/>
      <c r="K150" s="33"/>
      <c r="L150" s="55"/>
      <c r="M150" s="35"/>
    </row>
    <row r="151" spans="1:13" s="42" customFormat="1" x14ac:dyDescent="0.2">
      <c r="A151" s="98"/>
      <c r="B151" s="34"/>
      <c r="C151" s="35"/>
      <c r="D151" s="35"/>
      <c r="E151" s="35"/>
      <c r="F151" s="32"/>
      <c r="G151" s="32"/>
      <c r="H151" s="32"/>
      <c r="I151" s="32"/>
      <c r="J151" s="33"/>
      <c r="K151" s="33"/>
      <c r="L151" s="55"/>
      <c r="M151" s="35"/>
    </row>
    <row r="152" spans="1:13" s="42" customFormat="1" x14ac:dyDescent="0.2">
      <c r="A152" s="98"/>
      <c r="B152" s="34"/>
      <c r="C152" s="35"/>
      <c r="D152" s="35"/>
      <c r="E152" s="35"/>
      <c r="F152" s="32"/>
      <c r="G152" s="32"/>
      <c r="H152" s="32"/>
      <c r="I152" s="32"/>
      <c r="J152" s="33"/>
      <c r="K152" s="33"/>
      <c r="L152" s="55"/>
      <c r="M152" s="35"/>
    </row>
    <row r="153" spans="1:13" s="42" customFormat="1" x14ac:dyDescent="0.2">
      <c r="A153" s="98"/>
      <c r="B153" s="34"/>
      <c r="C153" s="35"/>
      <c r="D153" s="35"/>
      <c r="E153" s="35"/>
      <c r="F153" s="32"/>
      <c r="G153" s="32"/>
      <c r="H153" s="32"/>
      <c r="I153" s="32"/>
      <c r="J153" s="33"/>
      <c r="K153" s="33"/>
      <c r="L153" s="55"/>
      <c r="M153" s="35"/>
    </row>
    <row r="154" spans="1:13" s="42" customFormat="1" x14ac:dyDescent="0.2">
      <c r="A154" s="98"/>
      <c r="B154" s="34"/>
      <c r="C154" s="35"/>
      <c r="D154" s="35"/>
      <c r="E154" s="35"/>
      <c r="F154" s="32"/>
      <c r="G154" s="32"/>
      <c r="H154" s="32"/>
      <c r="I154" s="32"/>
      <c r="J154" s="33"/>
      <c r="K154" s="33"/>
      <c r="L154" s="55"/>
      <c r="M154" s="35"/>
    </row>
    <row r="155" spans="1:13" s="42" customFormat="1" x14ac:dyDescent="0.2">
      <c r="A155" s="98"/>
      <c r="B155" s="34"/>
      <c r="C155" s="35"/>
      <c r="D155" s="35"/>
      <c r="E155" s="35"/>
      <c r="F155" s="32"/>
      <c r="G155" s="32"/>
      <c r="H155" s="32"/>
      <c r="I155" s="32"/>
      <c r="J155" s="33"/>
      <c r="K155" s="33"/>
      <c r="L155" s="55"/>
      <c r="M155" s="35"/>
    </row>
    <row r="156" spans="1:13" s="42" customFormat="1" x14ac:dyDescent="0.2">
      <c r="A156" s="98"/>
      <c r="B156" s="34"/>
      <c r="C156" s="35"/>
      <c r="D156" s="35"/>
      <c r="E156" s="35"/>
      <c r="F156" s="32"/>
      <c r="G156" s="32"/>
      <c r="H156" s="32"/>
      <c r="I156" s="32"/>
      <c r="J156" s="33"/>
      <c r="K156" s="33"/>
      <c r="L156" s="55"/>
      <c r="M156" s="35"/>
    </row>
    <row r="157" spans="1:13" s="42" customFormat="1" x14ac:dyDescent="0.2">
      <c r="A157" s="98"/>
      <c r="B157" s="34"/>
      <c r="C157" s="35"/>
      <c r="D157" s="35"/>
      <c r="E157" s="35"/>
      <c r="F157" s="32"/>
      <c r="G157" s="32"/>
      <c r="H157" s="32"/>
      <c r="I157" s="32"/>
      <c r="J157" s="33"/>
      <c r="K157" s="33"/>
      <c r="L157" s="55"/>
      <c r="M157" s="35"/>
    </row>
    <row r="158" spans="1:13" s="42" customFormat="1" x14ac:dyDescent="0.2">
      <c r="A158" s="98"/>
      <c r="B158" s="34"/>
      <c r="C158" s="35"/>
      <c r="D158" s="35"/>
      <c r="E158" s="35"/>
      <c r="F158" s="32"/>
      <c r="G158" s="32"/>
      <c r="H158" s="32"/>
      <c r="I158" s="32"/>
      <c r="J158" s="33"/>
      <c r="K158" s="33"/>
      <c r="L158" s="55"/>
      <c r="M158" s="35"/>
    </row>
    <row r="159" spans="1:13" s="42" customFormat="1" x14ac:dyDescent="0.2">
      <c r="A159" s="98"/>
      <c r="B159" s="34"/>
      <c r="C159" s="35"/>
      <c r="D159" s="35"/>
      <c r="E159" s="35"/>
      <c r="F159" s="32"/>
      <c r="G159" s="32"/>
      <c r="H159" s="32"/>
      <c r="I159" s="32"/>
      <c r="J159" s="33"/>
      <c r="K159" s="33"/>
      <c r="L159" s="55"/>
      <c r="M159" s="35"/>
    </row>
    <row r="160" spans="1:13" s="42" customFormat="1" x14ac:dyDescent="0.2">
      <c r="A160" s="98"/>
      <c r="B160" s="34"/>
      <c r="C160" s="35"/>
      <c r="D160" s="35"/>
      <c r="E160" s="35"/>
      <c r="F160" s="32"/>
      <c r="G160" s="32"/>
      <c r="H160" s="32"/>
      <c r="I160" s="32"/>
      <c r="J160" s="33"/>
      <c r="K160" s="33"/>
      <c r="L160" s="55"/>
      <c r="M160" s="35"/>
    </row>
    <row r="161" spans="1:13" s="42" customFormat="1" x14ac:dyDescent="0.2">
      <c r="A161" s="98"/>
      <c r="B161" s="34"/>
      <c r="C161" s="35"/>
      <c r="D161" s="35"/>
      <c r="E161" s="35"/>
      <c r="F161" s="32"/>
      <c r="G161" s="32"/>
      <c r="H161" s="32"/>
      <c r="I161" s="32"/>
      <c r="J161" s="33"/>
      <c r="K161" s="33"/>
      <c r="L161" s="55"/>
      <c r="M161" s="35"/>
    </row>
    <row r="162" spans="1:13" s="42" customFormat="1" x14ac:dyDescent="0.2">
      <c r="A162" s="98"/>
      <c r="B162" s="34"/>
      <c r="C162" s="35"/>
      <c r="D162" s="35"/>
      <c r="E162" s="35"/>
      <c r="F162" s="32"/>
      <c r="G162" s="32"/>
      <c r="H162" s="32"/>
      <c r="I162" s="32"/>
      <c r="J162" s="33"/>
      <c r="K162" s="33"/>
      <c r="L162" s="55"/>
      <c r="M162" s="35"/>
    </row>
    <row r="163" spans="1:13" s="42" customFormat="1" x14ac:dyDescent="0.2">
      <c r="A163" s="98"/>
      <c r="B163" s="34"/>
      <c r="C163" s="35"/>
      <c r="D163" s="35"/>
      <c r="E163" s="35"/>
      <c r="F163" s="32"/>
      <c r="G163" s="32"/>
      <c r="H163" s="32"/>
      <c r="I163" s="32"/>
      <c r="J163" s="33"/>
      <c r="K163" s="33"/>
      <c r="L163" s="55"/>
      <c r="M163" s="35"/>
    </row>
    <row r="164" spans="1:13" s="42" customFormat="1" x14ac:dyDescent="0.2">
      <c r="A164" s="98"/>
      <c r="B164" s="34"/>
      <c r="C164" s="35"/>
      <c r="D164" s="35"/>
      <c r="E164" s="35"/>
      <c r="F164" s="32"/>
      <c r="G164" s="32"/>
      <c r="H164" s="32"/>
      <c r="I164" s="32"/>
      <c r="J164" s="33"/>
      <c r="K164" s="33"/>
      <c r="L164" s="55"/>
      <c r="M164" s="35"/>
    </row>
    <row r="165" spans="1:13" s="42" customFormat="1" x14ac:dyDescent="0.2">
      <c r="A165" s="98"/>
      <c r="B165" s="34"/>
      <c r="C165" s="35"/>
      <c r="D165" s="35"/>
      <c r="E165" s="35"/>
      <c r="F165" s="32"/>
      <c r="G165" s="32"/>
      <c r="H165" s="32"/>
      <c r="I165" s="32"/>
      <c r="J165" s="33"/>
      <c r="K165" s="33"/>
      <c r="L165" s="55"/>
      <c r="M165" s="35"/>
    </row>
    <row r="166" spans="1:13" s="42" customFormat="1" x14ac:dyDescent="0.2">
      <c r="A166" s="98"/>
      <c r="B166" s="34"/>
      <c r="C166" s="35"/>
      <c r="D166" s="35"/>
      <c r="E166" s="35"/>
      <c r="F166" s="32"/>
      <c r="G166" s="32"/>
      <c r="H166" s="32"/>
      <c r="I166" s="32"/>
      <c r="J166" s="33"/>
      <c r="K166" s="33"/>
      <c r="L166" s="55"/>
      <c r="M166" s="35"/>
    </row>
    <row r="167" spans="1:13" s="42" customFormat="1" x14ac:dyDescent="0.2">
      <c r="A167" s="98"/>
      <c r="B167" s="34"/>
      <c r="C167" s="35"/>
      <c r="D167" s="35"/>
      <c r="E167" s="35"/>
      <c r="F167" s="32"/>
      <c r="G167" s="32"/>
      <c r="H167" s="32"/>
      <c r="I167" s="32"/>
      <c r="J167" s="33"/>
      <c r="K167" s="33"/>
      <c r="L167" s="55"/>
      <c r="M167" s="35"/>
    </row>
    <row r="168" spans="1:13" s="42" customFormat="1" x14ac:dyDescent="0.2">
      <c r="A168" s="98"/>
      <c r="B168" s="34"/>
      <c r="C168" s="35"/>
      <c r="D168" s="35"/>
      <c r="E168" s="35"/>
      <c r="F168" s="32"/>
      <c r="G168" s="32"/>
      <c r="H168" s="32"/>
      <c r="I168" s="32"/>
      <c r="J168" s="33"/>
      <c r="K168" s="33"/>
      <c r="L168" s="55"/>
      <c r="M168" s="35"/>
    </row>
    <row r="169" spans="1:13" s="42" customFormat="1" x14ac:dyDescent="0.2">
      <c r="A169" s="98"/>
      <c r="B169" s="34"/>
      <c r="C169" s="35"/>
      <c r="D169" s="35"/>
      <c r="E169" s="35"/>
      <c r="F169" s="32"/>
      <c r="G169" s="32"/>
      <c r="H169" s="32"/>
      <c r="I169" s="32"/>
      <c r="J169" s="33"/>
      <c r="K169" s="33"/>
      <c r="L169" s="55"/>
      <c r="M169" s="35"/>
    </row>
    <row r="170" spans="1:13" s="42" customFormat="1" x14ac:dyDescent="0.2">
      <c r="A170" s="98"/>
      <c r="B170" s="34"/>
      <c r="C170" s="35"/>
      <c r="D170" s="35"/>
      <c r="E170" s="35"/>
      <c r="F170" s="32"/>
      <c r="G170" s="32"/>
      <c r="H170" s="32"/>
      <c r="I170" s="32"/>
      <c r="J170" s="33"/>
      <c r="K170" s="33"/>
      <c r="L170" s="55"/>
      <c r="M170" s="35"/>
    </row>
    <row r="171" spans="1:13" s="42" customFormat="1" x14ac:dyDescent="0.2">
      <c r="A171" s="98"/>
      <c r="B171" s="34"/>
      <c r="C171" s="35"/>
      <c r="D171" s="35"/>
      <c r="E171" s="35"/>
      <c r="F171" s="32"/>
      <c r="G171" s="32"/>
      <c r="H171" s="32"/>
      <c r="I171" s="32"/>
      <c r="J171" s="33"/>
      <c r="K171" s="33"/>
      <c r="L171" s="55"/>
      <c r="M171" s="35"/>
    </row>
    <row r="172" spans="1:13" s="42" customFormat="1" x14ac:dyDescent="0.2">
      <c r="A172" s="98"/>
      <c r="B172" s="34"/>
      <c r="C172" s="35"/>
      <c r="D172" s="35"/>
      <c r="E172" s="35"/>
      <c r="F172" s="32"/>
      <c r="G172" s="32"/>
      <c r="H172" s="32"/>
      <c r="I172" s="32"/>
      <c r="J172" s="33"/>
      <c r="K172" s="33"/>
      <c r="L172" s="55"/>
      <c r="M172" s="35"/>
    </row>
    <row r="173" spans="1:13" s="42" customFormat="1" x14ac:dyDescent="0.2">
      <c r="A173" s="98"/>
      <c r="B173" s="34"/>
      <c r="C173" s="35"/>
      <c r="D173" s="35"/>
      <c r="E173" s="35"/>
      <c r="F173" s="32"/>
      <c r="G173" s="32"/>
      <c r="H173" s="32"/>
      <c r="I173" s="32"/>
      <c r="J173" s="33"/>
      <c r="K173" s="33"/>
      <c r="L173" s="55"/>
      <c r="M173" s="35"/>
    </row>
    <row r="174" spans="1:13" s="42" customFormat="1" x14ac:dyDescent="0.2">
      <c r="A174" s="98"/>
      <c r="B174" s="34"/>
      <c r="C174" s="35"/>
      <c r="D174" s="35"/>
      <c r="E174" s="35"/>
      <c r="F174" s="32"/>
      <c r="G174" s="32"/>
      <c r="H174" s="32"/>
      <c r="I174" s="32"/>
      <c r="J174" s="33"/>
      <c r="K174" s="33"/>
      <c r="L174" s="55"/>
      <c r="M174" s="35"/>
    </row>
    <row r="175" spans="1:13" s="42" customFormat="1" x14ac:dyDescent="0.2">
      <c r="A175" s="98"/>
      <c r="B175" s="34"/>
      <c r="C175" s="35"/>
      <c r="D175" s="35"/>
      <c r="E175" s="35"/>
      <c r="F175" s="32"/>
      <c r="G175" s="32"/>
      <c r="H175" s="32"/>
      <c r="I175" s="32"/>
      <c r="J175" s="33"/>
      <c r="K175" s="33"/>
      <c r="L175" s="55"/>
      <c r="M175" s="35"/>
    </row>
    <row r="176" spans="1:13" s="42" customFormat="1" x14ac:dyDescent="0.2">
      <c r="A176" s="98"/>
      <c r="B176" s="34"/>
      <c r="C176" s="35"/>
      <c r="D176" s="35"/>
      <c r="E176" s="35"/>
      <c r="F176" s="32"/>
      <c r="G176" s="32"/>
      <c r="H176" s="32"/>
      <c r="I176" s="32"/>
      <c r="J176" s="33"/>
      <c r="K176" s="33"/>
      <c r="L176" s="55"/>
      <c r="M176" s="35"/>
    </row>
    <row r="177" spans="1:13" s="42" customFormat="1" x14ac:dyDescent="0.2">
      <c r="A177" s="98"/>
      <c r="B177" s="34"/>
      <c r="C177" s="35"/>
      <c r="D177" s="35"/>
      <c r="E177" s="35"/>
      <c r="F177" s="32"/>
      <c r="G177" s="32"/>
      <c r="H177" s="32"/>
      <c r="I177" s="32"/>
      <c r="J177" s="33"/>
      <c r="K177" s="33"/>
      <c r="L177" s="55"/>
      <c r="M177" s="35"/>
    </row>
    <row r="178" spans="1:13" s="42" customFormat="1" x14ac:dyDescent="0.2">
      <c r="A178" s="98"/>
      <c r="B178" s="34"/>
      <c r="C178" s="35"/>
      <c r="D178" s="35"/>
      <c r="E178" s="35"/>
      <c r="F178" s="32"/>
      <c r="G178" s="32"/>
      <c r="H178" s="32"/>
      <c r="I178" s="32"/>
      <c r="J178" s="33"/>
      <c r="K178" s="33"/>
      <c r="L178" s="55"/>
      <c r="M178" s="35"/>
    </row>
    <row r="179" spans="1:13" s="42" customFormat="1" x14ac:dyDescent="0.2">
      <c r="A179" s="98"/>
      <c r="B179" s="34"/>
      <c r="C179" s="35"/>
      <c r="D179" s="35"/>
      <c r="E179" s="35"/>
      <c r="F179" s="32"/>
      <c r="G179" s="32"/>
      <c r="H179" s="32"/>
      <c r="I179" s="32"/>
      <c r="J179" s="33"/>
      <c r="K179" s="33"/>
      <c r="L179" s="55"/>
      <c r="M179" s="35"/>
    </row>
    <row r="180" spans="1:13" s="42" customFormat="1" x14ac:dyDescent="0.2">
      <c r="A180" s="98"/>
      <c r="B180" s="34"/>
      <c r="C180" s="35"/>
      <c r="D180" s="35"/>
      <c r="E180" s="35"/>
      <c r="F180" s="32"/>
      <c r="G180" s="32"/>
      <c r="H180" s="32"/>
      <c r="I180" s="32"/>
      <c r="J180" s="33"/>
      <c r="K180" s="33"/>
      <c r="L180" s="55"/>
      <c r="M180" s="35"/>
    </row>
    <row r="181" spans="1:13" s="42" customFormat="1" x14ac:dyDescent="0.2">
      <c r="A181" s="98"/>
      <c r="B181" s="34"/>
      <c r="C181" s="35"/>
      <c r="D181" s="35"/>
      <c r="E181" s="35"/>
      <c r="F181" s="32"/>
      <c r="G181" s="32"/>
      <c r="H181" s="32"/>
      <c r="I181" s="32"/>
      <c r="J181" s="33"/>
      <c r="K181" s="33"/>
      <c r="L181" s="55"/>
      <c r="M181" s="35"/>
    </row>
    <row r="182" spans="1:13" s="42" customFormat="1" x14ac:dyDescent="0.2">
      <c r="A182" s="98"/>
      <c r="B182" s="34"/>
      <c r="C182" s="35"/>
      <c r="D182" s="35"/>
      <c r="E182" s="35"/>
      <c r="F182" s="32"/>
      <c r="G182" s="32"/>
      <c r="H182" s="32"/>
      <c r="I182" s="32"/>
      <c r="J182" s="33"/>
      <c r="K182" s="33"/>
      <c r="L182" s="55"/>
      <c r="M182" s="35"/>
    </row>
    <row r="183" spans="1:13" s="42" customFormat="1" x14ac:dyDescent="0.2">
      <c r="A183" s="98"/>
      <c r="B183" s="34"/>
      <c r="C183" s="35"/>
      <c r="D183" s="35"/>
      <c r="E183" s="35"/>
      <c r="F183" s="32"/>
      <c r="G183" s="32"/>
      <c r="H183" s="32"/>
      <c r="I183" s="32"/>
      <c r="J183" s="33"/>
      <c r="K183" s="33"/>
      <c r="L183" s="55"/>
      <c r="M183" s="35"/>
    </row>
    <row r="184" spans="1:13" s="42" customFormat="1" x14ac:dyDescent="0.2">
      <c r="A184" s="98"/>
      <c r="B184" s="34"/>
      <c r="C184" s="35"/>
      <c r="D184" s="35"/>
      <c r="E184" s="35"/>
      <c r="F184" s="32"/>
      <c r="G184" s="32"/>
      <c r="H184" s="32"/>
      <c r="I184" s="32"/>
      <c r="J184" s="33"/>
      <c r="K184" s="33"/>
      <c r="L184" s="55"/>
      <c r="M184" s="35"/>
    </row>
    <row r="185" spans="1:13" s="42" customFormat="1" x14ac:dyDescent="0.2">
      <c r="A185" s="98"/>
      <c r="B185" s="34"/>
      <c r="C185" s="35"/>
      <c r="D185" s="35"/>
      <c r="E185" s="35"/>
      <c r="F185" s="32"/>
      <c r="G185" s="32"/>
      <c r="H185" s="32"/>
      <c r="I185" s="32"/>
      <c r="J185" s="33"/>
      <c r="K185" s="33"/>
      <c r="L185" s="55"/>
      <c r="M185" s="35"/>
    </row>
    <row r="186" spans="1:13" s="42" customFormat="1" x14ac:dyDescent="0.2">
      <c r="A186" s="98"/>
      <c r="B186" s="34"/>
      <c r="C186" s="35"/>
      <c r="D186" s="35"/>
      <c r="E186" s="35"/>
      <c r="F186" s="32"/>
      <c r="G186" s="32"/>
      <c r="H186" s="32"/>
      <c r="I186" s="32"/>
      <c r="J186" s="33"/>
      <c r="K186" s="33"/>
      <c r="L186" s="55"/>
      <c r="M186" s="35"/>
    </row>
    <row r="187" spans="1:13" s="42" customFormat="1" x14ac:dyDescent="0.2">
      <c r="A187" s="98"/>
      <c r="B187" s="34"/>
      <c r="C187" s="35"/>
      <c r="D187" s="35"/>
      <c r="E187" s="35"/>
      <c r="F187" s="32"/>
      <c r="G187" s="32"/>
      <c r="H187" s="32"/>
      <c r="I187" s="32"/>
      <c r="J187" s="33"/>
      <c r="K187" s="33"/>
      <c r="L187" s="55"/>
      <c r="M187" s="35"/>
    </row>
    <row r="188" spans="1:13" s="42" customFormat="1" x14ac:dyDescent="0.2">
      <c r="A188" s="98"/>
      <c r="B188" s="34"/>
      <c r="C188" s="35"/>
      <c r="D188" s="35"/>
      <c r="E188" s="35"/>
      <c r="F188" s="32"/>
      <c r="G188" s="32"/>
      <c r="H188" s="32"/>
      <c r="I188" s="32"/>
      <c r="J188" s="33"/>
      <c r="K188" s="33"/>
      <c r="L188" s="55"/>
      <c r="M188" s="35"/>
    </row>
    <row r="189" spans="1:13" s="42" customFormat="1" x14ac:dyDescent="0.2">
      <c r="A189" s="98"/>
      <c r="B189" s="34"/>
      <c r="C189" s="35"/>
      <c r="D189" s="35"/>
      <c r="E189" s="35"/>
      <c r="F189" s="32"/>
      <c r="G189" s="32"/>
      <c r="H189" s="32"/>
      <c r="I189" s="32"/>
      <c r="J189" s="33"/>
      <c r="K189" s="33"/>
      <c r="L189" s="55"/>
      <c r="M189" s="35"/>
    </row>
    <row r="190" spans="1:13" s="42" customFormat="1" x14ac:dyDescent="0.2">
      <c r="A190" s="98"/>
      <c r="B190" s="34"/>
      <c r="C190" s="35"/>
      <c r="D190" s="35"/>
      <c r="E190" s="35"/>
      <c r="F190" s="32"/>
      <c r="G190" s="32"/>
      <c r="H190" s="32"/>
      <c r="I190" s="32"/>
      <c r="J190" s="33"/>
      <c r="K190" s="33"/>
      <c r="L190" s="55"/>
      <c r="M190" s="35"/>
    </row>
    <row r="191" spans="1:13" s="42" customFormat="1" x14ac:dyDescent="0.2">
      <c r="A191" s="98"/>
      <c r="B191" s="34"/>
      <c r="C191" s="35"/>
      <c r="D191" s="35"/>
      <c r="E191" s="35"/>
      <c r="F191" s="32"/>
      <c r="G191" s="32"/>
      <c r="H191" s="32"/>
      <c r="I191" s="32"/>
      <c r="J191" s="33"/>
      <c r="K191" s="33"/>
      <c r="L191" s="55"/>
      <c r="M191" s="35"/>
    </row>
    <row r="192" spans="1:13" s="42" customFormat="1" x14ac:dyDescent="0.2">
      <c r="A192" s="98"/>
      <c r="B192" s="34"/>
      <c r="C192" s="35"/>
      <c r="D192" s="35"/>
      <c r="E192" s="35"/>
      <c r="F192" s="32"/>
      <c r="G192" s="32"/>
      <c r="H192" s="32"/>
      <c r="I192" s="32"/>
      <c r="J192" s="33"/>
      <c r="K192" s="33"/>
      <c r="L192" s="55"/>
      <c r="M192" s="35"/>
    </row>
    <row r="193" spans="1:114" s="42" customFormat="1" x14ac:dyDescent="0.2">
      <c r="A193" s="98"/>
      <c r="B193" s="34"/>
      <c r="C193" s="35"/>
      <c r="D193" s="35"/>
      <c r="E193" s="35"/>
      <c r="F193" s="32"/>
      <c r="G193" s="32"/>
      <c r="H193" s="32"/>
      <c r="I193" s="32"/>
      <c r="J193" s="33"/>
      <c r="K193" s="33"/>
      <c r="L193" s="55"/>
      <c r="M193" s="35"/>
    </row>
    <row r="194" spans="1:114" s="42" customFormat="1" x14ac:dyDescent="0.2">
      <c r="A194" s="98"/>
      <c r="B194" s="34"/>
      <c r="C194" s="35"/>
      <c r="D194" s="35"/>
      <c r="E194" s="35"/>
      <c r="F194" s="32"/>
      <c r="G194" s="32"/>
      <c r="H194" s="32"/>
      <c r="I194" s="32"/>
      <c r="J194" s="33"/>
      <c r="K194" s="33"/>
      <c r="L194" s="55"/>
      <c r="M194" s="35"/>
    </row>
    <row r="195" spans="1:114" s="42" customFormat="1" x14ac:dyDescent="0.2">
      <c r="A195" s="98"/>
      <c r="B195" s="34"/>
      <c r="C195" s="35"/>
      <c r="D195" s="35"/>
      <c r="E195" s="35"/>
      <c r="F195" s="32"/>
      <c r="G195" s="32"/>
      <c r="H195" s="32"/>
      <c r="I195" s="32"/>
      <c r="J195" s="33"/>
      <c r="K195" s="33"/>
      <c r="L195" s="55"/>
      <c r="M195" s="35"/>
    </row>
    <row r="196" spans="1:114" s="42" customFormat="1" x14ac:dyDescent="0.2">
      <c r="A196" s="98"/>
      <c r="B196" s="34"/>
      <c r="C196" s="35"/>
      <c r="D196" s="35"/>
      <c r="E196" s="35"/>
      <c r="F196" s="32"/>
      <c r="G196" s="32"/>
      <c r="H196" s="32"/>
      <c r="I196" s="32"/>
      <c r="J196" s="33"/>
      <c r="K196" s="33"/>
      <c r="L196" s="55"/>
      <c r="M196" s="35"/>
    </row>
    <row r="197" spans="1:114" s="42" customFormat="1" x14ac:dyDescent="0.2">
      <c r="A197" s="98"/>
      <c r="B197" s="34"/>
      <c r="C197" s="35"/>
      <c r="D197" s="35"/>
      <c r="E197" s="35"/>
      <c r="F197" s="32"/>
      <c r="G197" s="32"/>
      <c r="H197" s="32"/>
      <c r="I197" s="32"/>
      <c r="J197" s="33"/>
      <c r="K197" s="33"/>
      <c r="L197" s="55"/>
      <c r="M197" s="35"/>
    </row>
    <row r="198" spans="1:114" s="42" customFormat="1" x14ac:dyDescent="0.2">
      <c r="A198" s="98"/>
      <c r="B198" s="34"/>
      <c r="C198" s="35"/>
      <c r="D198" s="35"/>
      <c r="E198" s="35"/>
      <c r="F198" s="32"/>
      <c r="G198" s="32"/>
      <c r="H198" s="32"/>
      <c r="I198" s="32"/>
      <c r="J198" s="33"/>
      <c r="K198" s="33"/>
      <c r="L198" s="55"/>
      <c r="M198" s="35"/>
    </row>
    <row r="199" spans="1:114" s="42" customFormat="1" x14ac:dyDescent="0.2">
      <c r="A199" s="98"/>
      <c r="B199" s="34"/>
      <c r="C199" s="35"/>
      <c r="D199" s="35"/>
      <c r="E199" s="35"/>
      <c r="F199" s="32"/>
      <c r="G199" s="32"/>
      <c r="H199" s="32"/>
      <c r="I199" s="32"/>
      <c r="J199" s="33"/>
      <c r="K199" s="33"/>
      <c r="L199" s="55"/>
      <c r="M199" s="35"/>
    </row>
    <row r="200" spans="1:114" s="42" customFormat="1" x14ac:dyDescent="0.2">
      <c r="A200" s="98"/>
      <c r="B200" s="34"/>
      <c r="C200" s="35"/>
      <c r="D200" s="35"/>
      <c r="E200" s="35"/>
      <c r="F200" s="32"/>
      <c r="G200" s="32"/>
      <c r="H200" s="32"/>
      <c r="I200" s="32"/>
      <c r="J200" s="33"/>
      <c r="K200" s="33"/>
      <c r="L200" s="55"/>
      <c r="M200" s="35"/>
    </row>
    <row r="201" spans="1:114" s="42" customFormat="1" x14ac:dyDescent="0.2">
      <c r="A201" s="98"/>
      <c r="B201" s="34"/>
      <c r="C201" s="35"/>
      <c r="D201" s="35"/>
      <c r="E201" s="35"/>
      <c r="F201" s="32"/>
      <c r="G201" s="32"/>
      <c r="H201" s="32"/>
      <c r="I201" s="32"/>
      <c r="J201" s="33"/>
      <c r="K201" s="33"/>
      <c r="L201" s="55"/>
      <c r="M201" s="35"/>
    </row>
    <row r="202" spans="1:114" s="42" customFormat="1" x14ac:dyDescent="0.2">
      <c r="A202" s="98"/>
      <c r="B202" s="34"/>
      <c r="C202" s="35"/>
      <c r="D202" s="35"/>
      <c r="E202" s="35"/>
      <c r="F202" s="32"/>
      <c r="G202" s="32"/>
      <c r="H202" s="32"/>
      <c r="I202" s="32"/>
      <c r="J202" s="33"/>
      <c r="K202" s="33"/>
      <c r="L202" s="55"/>
      <c r="M202" s="35"/>
    </row>
    <row r="203" spans="1:114" s="42" customFormat="1" x14ac:dyDescent="0.2">
      <c r="A203" s="98"/>
      <c r="B203" s="34"/>
      <c r="C203" s="35"/>
      <c r="D203" s="35"/>
      <c r="E203" s="35"/>
      <c r="F203" s="32"/>
      <c r="G203" s="32"/>
      <c r="H203" s="32"/>
      <c r="I203" s="32"/>
      <c r="J203" s="33"/>
      <c r="K203" s="33"/>
      <c r="L203" s="55"/>
      <c r="M203" s="35"/>
    </row>
    <row r="204" spans="1:114" s="42" customFormat="1" x14ac:dyDescent="0.2">
      <c r="A204" s="98"/>
      <c r="B204" s="34"/>
      <c r="C204" s="35"/>
      <c r="D204" s="35"/>
      <c r="E204" s="35"/>
      <c r="F204" s="32"/>
      <c r="G204" s="32"/>
      <c r="H204" s="32"/>
      <c r="I204" s="32"/>
      <c r="J204" s="33"/>
      <c r="K204" s="33"/>
      <c r="L204" s="55"/>
      <c r="M204" s="35"/>
    </row>
    <row r="205" spans="1:114" s="42" customFormat="1" x14ac:dyDescent="0.2">
      <c r="A205" s="98"/>
      <c r="B205" s="34"/>
      <c r="C205" s="35"/>
      <c r="D205" s="35"/>
      <c r="E205" s="35"/>
      <c r="F205" s="32"/>
      <c r="G205" s="32"/>
      <c r="H205" s="32"/>
      <c r="I205" s="32"/>
      <c r="J205" s="33"/>
      <c r="K205" s="33"/>
      <c r="L205" s="55"/>
      <c r="M205" s="35"/>
    </row>
    <row r="206" spans="1:114" s="42" customFormat="1" x14ac:dyDescent="0.2">
      <c r="A206" s="98"/>
      <c r="B206" s="34"/>
      <c r="C206" s="35"/>
      <c r="D206" s="35"/>
      <c r="E206" s="35"/>
      <c r="F206" s="32"/>
      <c r="G206" s="32"/>
      <c r="H206" s="32"/>
      <c r="I206" s="32"/>
      <c r="J206" s="33"/>
      <c r="K206" s="33"/>
      <c r="L206" s="55"/>
      <c r="M206" s="35"/>
    </row>
    <row r="207" spans="1:114" s="48" customFormat="1" x14ac:dyDescent="0.2">
      <c r="A207" s="98"/>
      <c r="B207" s="34"/>
      <c r="C207" s="35"/>
      <c r="D207" s="35"/>
      <c r="E207" s="35"/>
      <c r="F207" s="32"/>
      <c r="G207" s="32"/>
      <c r="H207" s="32"/>
      <c r="I207" s="32"/>
      <c r="J207" s="33"/>
      <c r="K207" s="33"/>
      <c r="L207" s="55"/>
      <c r="M207" s="35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  <c r="DB207" s="42"/>
      <c r="DC207" s="42"/>
      <c r="DD207" s="42"/>
      <c r="DE207" s="42"/>
      <c r="DF207" s="42"/>
      <c r="DG207" s="42"/>
      <c r="DH207" s="42"/>
      <c r="DI207" s="42"/>
      <c r="DJ207" s="42"/>
    </row>
    <row r="208" spans="1:114" x14ac:dyDescent="0.2">
      <c r="A208" s="98"/>
      <c r="B208" s="34"/>
      <c r="C208" s="35"/>
      <c r="D208" s="35"/>
      <c r="E208" s="35"/>
      <c r="F208" s="32"/>
      <c r="G208" s="32"/>
      <c r="H208" s="32"/>
      <c r="I208" s="32"/>
      <c r="J208" s="33"/>
      <c r="K208" s="33"/>
      <c r="L208" s="55"/>
      <c r="M208" s="35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  <c r="DB208" s="42"/>
      <c r="DC208" s="42"/>
      <c r="DD208" s="42"/>
      <c r="DE208" s="42"/>
      <c r="DF208" s="42"/>
      <c r="DG208" s="42"/>
      <c r="DH208" s="42"/>
      <c r="DI208" s="42"/>
      <c r="DJ208" s="42"/>
    </row>
    <row r="209" spans="1:114" x14ac:dyDescent="0.2">
      <c r="A209" s="98"/>
      <c r="B209" s="34"/>
      <c r="C209" s="35"/>
      <c r="D209" s="35"/>
      <c r="E209" s="35"/>
      <c r="F209" s="32"/>
      <c r="G209" s="32"/>
      <c r="H209" s="32"/>
      <c r="I209" s="32"/>
      <c r="J209" s="33"/>
      <c r="K209" s="33"/>
      <c r="L209" s="55"/>
      <c r="M209" s="35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  <c r="DB209" s="42"/>
      <c r="DC209" s="42"/>
      <c r="DD209" s="42"/>
      <c r="DE209" s="42"/>
      <c r="DF209" s="42"/>
      <c r="DG209" s="42"/>
      <c r="DH209" s="42"/>
      <c r="DI209" s="42"/>
      <c r="DJ209" s="42"/>
    </row>
    <row r="210" spans="1:114" x14ac:dyDescent="0.2">
      <c r="A210" s="98"/>
      <c r="B210" s="34"/>
      <c r="C210" s="35"/>
      <c r="D210" s="35"/>
      <c r="E210" s="35"/>
      <c r="F210" s="32"/>
      <c r="G210" s="32"/>
      <c r="H210" s="32"/>
      <c r="I210" s="32"/>
      <c r="J210" s="33"/>
      <c r="K210" s="33"/>
      <c r="L210" s="55"/>
      <c r="M210" s="35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  <c r="DB210" s="42"/>
      <c r="DC210" s="42"/>
      <c r="DD210" s="42"/>
      <c r="DE210" s="42"/>
      <c r="DF210" s="42"/>
      <c r="DG210" s="42"/>
      <c r="DH210" s="42"/>
      <c r="DI210" s="42"/>
      <c r="DJ210" s="42"/>
    </row>
    <row r="211" spans="1:114" x14ac:dyDescent="0.2">
      <c r="A211" s="98"/>
      <c r="B211" s="34"/>
      <c r="C211" s="35"/>
      <c r="D211" s="35"/>
      <c r="E211" s="35"/>
      <c r="F211" s="32"/>
      <c r="G211" s="32"/>
      <c r="H211" s="32"/>
      <c r="I211" s="32"/>
      <c r="J211" s="33"/>
      <c r="K211" s="33"/>
      <c r="L211" s="55"/>
      <c r="M211" s="35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  <c r="DB211" s="42"/>
      <c r="DC211" s="42"/>
      <c r="DD211" s="42"/>
      <c r="DE211" s="42"/>
      <c r="DF211" s="42"/>
      <c r="DG211" s="42"/>
      <c r="DH211" s="42"/>
      <c r="DI211" s="42"/>
      <c r="DJ211" s="42"/>
    </row>
    <row r="212" spans="1:114" x14ac:dyDescent="0.2">
      <c r="A212" s="98"/>
      <c r="B212" s="34"/>
      <c r="C212" s="35"/>
      <c r="D212" s="35"/>
      <c r="E212" s="35"/>
      <c r="F212" s="32"/>
      <c r="G212" s="32"/>
      <c r="H212" s="32"/>
      <c r="I212" s="32"/>
      <c r="J212" s="33"/>
      <c r="K212" s="33"/>
      <c r="L212" s="55"/>
      <c r="M212" s="35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  <c r="DB212" s="42"/>
      <c r="DC212" s="42"/>
      <c r="DD212" s="42"/>
      <c r="DE212" s="42"/>
      <c r="DF212" s="42"/>
      <c r="DG212" s="42"/>
      <c r="DH212" s="42"/>
      <c r="DI212" s="42"/>
      <c r="DJ212" s="42"/>
    </row>
    <row r="213" spans="1:114" x14ac:dyDescent="0.2">
      <c r="A213" s="98"/>
      <c r="B213" s="34"/>
      <c r="C213" s="35"/>
      <c r="D213" s="35"/>
      <c r="E213" s="35"/>
      <c r="F213" s="32"/>
      <c r="G213" s="32"/>
      <c r="H213" s="32"/>
      <c r="I213" s="32"/>
      <c r="J213" s="33"/>
      <c r="K213" s="33"/>
      <c r="L213" s="55"/>
      <c r="M213" s="35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  <c r="DB213" s="42"/>
      <c r="DC213" s="42"/>
      <c r="DD213" s="42"/>
      <c r="DE213" s="42"/>
      <c r="DF213" s="42"/>
      <c r="DG213" s="42"/>
      <c r="DH213" s="42"/>
      <c r="DI213" s="42"/>
      <c r="DJ213" s="42"/>
    </row>
    <row r="214" spans="1:114" x14ac:dyDescent="0.2">
      <c r="A214" s="98"/>
      <c r="B214" s="34"/>
      <c r="C214" s="35"/>
      <c r="D214" s="35"/>
      <c r="E214" s="35"/>
      <c r="F214" s="32"/>
      <c r="G214" s="32"/>
      <c r="H214" s="32"/>
      <c r="I214" s="32"/>
      <c r="J214" s="33"/>
      <c r="K214" s="33"/>
      <c r="L214" s="55"/>
      <c r="M214" s="35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  <c r="DF214" s="42"/>
      <c r="DG214" s="42"/>
      <c r="DH214" s="42"/>
      <c r="DI214" s="42"/>
      <c r="DJ214" s="42"/>
    </row>
    <row r="215" spans="1:114" x14ac:dyDescent="0.2">
      <c r="A215" s="98"/>
      <c r="B215" s="34"/>
      <c r="C215" s="35"/>
      <c r="D215" s="35"/>
      <c r="E215" s="35"/>
      <c r="F215" s="32"/>
      <c r="G215" s="32"/>
      <c r="H215" s="32"/>
      <c r="I215" s="32"/>
      <c r="J215" s="33"/>
      <c r="K215" s="33"/>
      <c r="L215" s="55"/>
      <c r="M215" s="35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  <c r="DB215" s="42"/>
      <c r="DC215" s="42"/>
      <c r="DD215" s="42"/>
      <c r="DE215" s="42"/>
      <c r="DF215" s="42"/>
      <c r="DG215" s="42"/>
      <c r="DH215" s="42"/>
      <c r="DI215" s="42"/>
      <c r="DJ215" s="42"/>
    </row>
    <row r="216" spans="1:114" x14ac:dyDescent="0.2">
      <c r="A216" s="98"/>
      <c r="B216" s="34"/>
      <c r="C216" s="35"/>
      <c r="D216" s="35"/>
      <c r="E216" s="35"/>
      <c r="F216" s="32"/>
      <c r="G216" s="32"/>
      <c r="H216" s="32"/>
      <c r="I216" s="32"/>
      <c r="J216" s="33"/>
      <c r="K216" s="33"/>
      <c r="L216" s="55"/>
      <c r="M216" s="35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  <c r="DB216" s="42"/>
      <c r="DC216" s="42"/>
      <c r="DD216" s="42"/>
      <c r="DE216" s="42"/>
      <c r="DF216" s="42"/>
      <c r="DG216" s="42"/>
      <c r="DH216" s="42"/>
      <c r="DI216" s="42"/>
      <c r="DJ216" s="42"/>
    </row>
    <row r="217" spans="1:114" x14ac:dyDescent="0.2">
      <c r="A217" s="98"/>
      <c r="B217" s="34"/>
      <c r="C217" s="35"/>
      <c r="D217" s="35"/>
      <c r="E217" s="35"/>
      <c r="F217" s="32"/>
      <c r="G217" s="32"/>
      <c r="H217" s="32"/>
      <c r="I217" s="32"/>
      <c r="J217" s="33"/>
      <c r="K217" s="33"/>
      <c r="L217" s="55"/>
      <c r="M217" s="35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  <c r="DB217" s="42"/>
      <c r="DC217" s="42"/>
      <c r="DD217" s="42"/>
      <c r="DE217" s="42"/>
      <c r="DF217" s="42"/>
      <c r="DG217" s="42"/>
      <c r="DH217" s="42"/>
      <c r="DI217" s="42"/>
      <c r="DJ217" s="42"/>
    </row>
    <row r="218" spans="1:114" x14ac:dyDescent="0.2">
      <c r="A218" s="98"/>
      <c r="B218" s="34"/>
      <c r="C218" s="35"/>
      <c r="D218" s="35"/>
      <c r="E218" s="35"/>
      <c r="F218" s="32"/>
      <c r="G218" s="32"/>
      <c r="H218" s="32"/>
      <c r="I218" s="32"/>
      <c r="J218" s="33"/>
      <c r="K218" s="33"/>
      <c r="L218" s="55"/>
      <c r="M218" s="35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  <c r="DB218" s="42"/>
      <c r="DC218" s="42"/>
      <c r="DD218" s="42"/>
      <c r="DE218" s="42"/>
      <c r="DF218" s="42"/>
      <c r="DG218" s="42"/>
      <c r="DH218" s="42"/>
      <c r="DI218" s="42"/>
      <c r="DJ218" s="42"/>
    </row>
    <row r="219" spans="1:114" x14ac:dyDescent="0.2">
      <c r="A219" s="98"/>
      <c r="B219" s="34"/>
      <c r="C219" s="35"/>
      <c r="D219" s="35"/>
      <c r="E219" s="35"/>
      <c r="F219" s="32"/>
      <c r="G219" s="32"/>
      <c r="H219" s="32"/>
      <c r="I219" s="32"/>
      <c r="J219" s="33"/>
      <c r="K219" s="33"/>
      <c r="L219" s="55"/>
      <c r="M219" s="35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  <c r="DB219" s="42"/>
      <c r="DC219" s="42"/>
      <c r="DD219" s="42"/>
      <c r="DE219" s="42"/>
      <c r="DF219" s="42"/>
      <c r="DG219" s="42"/>
      <c r="DH219" s="42"/>
      <c r="DI219" s="42"/>
      <c r="DJ219" s="42"/>
    </row>
    <row r="220" spans="1:114" x14ac:dyDescent="0.2">
      <c r="A220" s="98"/>
      <c r="B220" s="34"/>
      <c r="C220" s="35"/>
      <c r="D220" s="35"/>
      <c r="E220" s="35"/>
      <c r="F220" s="32"/>
      <c r="G220" s="32"/>
      <c r="H220" s="32"/>
      <c r="I220" s="32"/>
      <c r="J220" s="33"/>
      <c r="K220" s="33"/>
      <c r="L220" s="55"/>
      <c r="M220" s="35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  <c r="DB220" s="42"/>
      <c r="DC220" s="42"/>
      <c r="DD220" s="42"/>
      <c r="DE220" s="42"/>
      <c r="DF220" s="42"/>
      <c r="DG220" s="42"/>
      <c r="DH220" s="42"/>
      <c r="DI220" s="42"/>
      <c r="DJ220" s="42"/>
    </row>
    <row r="221" spans="1:114" x14ac:dyDescent="0.2">
      <c r="A221" s="98"/>
      <c r="B221" s="34"/>
      <c r="C221" s="35"/>
      <c r="D221" s="35"/>
      <c r="E221" s="35"/>
      <c r="F221" s="32"/>
      <c r="G221" s="32"/>
      <c r="H221" s="32"/>
      <c r="I221" s="32"/>
      <c r="J221" s="33"/>
      <c r="K221" s="33"/>
      <c r="L221" s="55"/>
      <c r="M221" s="35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  <c r="DF221" s="42"/>
      <c r="DG221" s="42"/>
      <c r="DH221" s="42"/>
      <c r="DI221" s="42"/>
      <c r="DJ221" s="42"/>
    </row>
    <row r="222" spans="1:114" x14ac:dyDescent="0.2">
      <c r="A222" s="98"/>
      <c r="B222" s="34"/>
      <c r="C222" s="35"/>
      <c r="D222" s="35"/>
      <c r="E222" s="35"/>
      <c r="F222" s="32"/>
      <c r="G222" s="32"/>
      <c r="H222" s="32"/>
      <c r="I222" s="32"/>
      <c r="J222" s="33"/>
      <c r="K222" s="33"/>
      <c r="L222" s="55"/>
      <c r="M222" s="35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  <c r="DB222" s="42"/>
      <c r="DC222" s="42"/>
      <c r="DD222" s="42"/>
      <c r="DE222" s="42"/>
      <c r="DF222" s="42"/>
      <c r="DG222" s="42"/>
      <c r="DH222" s="42"/>
      <c r="DI222" s="42"/>
      <c r="DJ222" s="42"/>
    </row>
    <row r="223" spans="1:114" x14ac:dyDescent="0.2">
      <c r="A223" s="98"/>
      <c r="B223" s="34"/>
      <c r="C223" s="35"/>
      <c r="D223" s="35"/>
      <c r="E223" s="35"/>
      <c r="F223" s="32"/>
      <c r="G223" s="32"/>
      <c r="H223" s="32"/>
      <c r="I223" s="32"/>
      <c r="J223" s="33"/>
      <c r="K223" s="33"/>
      <c r="L223" s="55"/>
      <c r="M223" s="35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  <c r="DB223" s="42"/>
      <c r="DC223" s="42"/>
      <c r="DD223" s="42"/>
      <c r="DE223" s="42"/>
      <c r="DF223" s="42"/>
      <c r="DG223" s="42"/>
      <c r="DH223" s="42"/>
      <c r="DI223" s="42"/>
      <c r="DJ223" s="42"/>
    </row>
    <row r="224" spans="1:114" x14ac:dyDescent="0.2">
      <c r="A224" s="98"/>
      <c r="B224" s="34"/>
      <c r="C224" s="35"/>
      <c r="D224" s="35"/>
      <c r="E224" s="35"/>
      <c r="F224" s="32"/>
      <c r="G224" s="32"/>
      <c r="H224" s="32"/>
      <c r="I224" s="32"/>
      <c r="J224" s="33"/>
      <c r="K224" s="33"/>
      <c r="L224" s="55"/>
      <c r="M224" s="35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  <c r="DB224" s="42"/>
      <c r="DC224" s="42"/>
      <c r="DD224" s="42"/>
      <c r="DE224" s="42"/>
      <c r="DF224" s="42"/>
      <c r="DG224" s="42"/>
      <c r="DH224" s="42"/>
      <c r="DI224" s="42"/>
      <c r="DJ224" s="42"/>
    </row>
    <row r="225" spans="1:114" x14ac:dyDescent="0.2">
      <c r="A225" s="98"/>
      <c r="B225" s="34"/>
      <c r="C225" s="35"/>
      <c r="D225" s="35"/>
      <c r="E225" s="35"/>
      <c r="F225" s="32"/>
      <c r="G225" s="32"/>
      <c r="H225" s="32"/>
      <c r="I225" s="32"/>
      <c r="J225" s="33"/>
      <c r="K225" s="33"/>
      <c r="L225" s="55"/>
      <c r="M225" s="35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  <c r="DB225" s="42"/>
      <c r="DC225" s="42"/>
      <c r="DD225" s="42"/>
      <c r="DE225" s="42"/>
      <c r="DF225" s="42"/>
      <c r="DG225" s="42"/>
      <c r="DH225" s="42"/>
      <c r="DI225" s="42"/>
      <c r="DJ225" s="42"/>
    </row>
    <row r="226" spans="1:114" x14ac:dyDescent="0.2">
      <c r="A226" s="98"/>
      <c r="B226" s="34"/>
      <c r="C226" s="35"/>
      <c r="D226" s="35"/>
      <c r="E226" s="35"/>
      <c r="F226" s="32"/>
      <c r="G226" s="32"/>
      <c r="H226" s="32"/>
      <c r="I226" s="32"/>
      <c r="J226" s="33"/>
      <c r="K226" s="33"/>
      <c r="L226" s="55"/>
      <c r="M226" s="35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  <c r="DB226" s="42"/>
      <c r="DC226" s="42"/>
      <c r="DD226" s="42"/>
      <c r="DE226" s="42"/>
      <c r="DF226" s="42"/>
      <c r="DG226" s="42"/>
      <c r="DH226" s="42"/>
      <c r="DI226" s="42"/>
      <c r="DJ226" s="42"/>
    </row>
    <row r="227" spans="1:114" x14ac:dyDescent="0.2">
      <c r="A227" s="98"/>
      <c r="B227" s="34"/>
      <c r="C227" s="35"/>
      <c r="D227" s="35"/>
      <c r="E227" s="35"/>
      <c r="F227" s="32"/>
      <c r="G227" s="32"/>
      <c r="H227" s="32"/>
      <c r="I227" s="32"/>
      <c r="J227" s="33"/>
      <c r="K227" s="33"/>
      <c r="L227" s="55"/>
      <c r="M227" s="35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  <c r="DB227" s="42"/>
      <c r="DC227" s="42"/>
      <c r="DD227" s="42"/>
      <c r="DE227" s="42"/>
      <c r="DF227" s="42"/>
      <c r="DG227" s="42"/>
      <c r="DH227" s="42"/>
      <c r="DI227" s="42"/>
      <c r="DJ227" s="42"/>
    </row>
    <row r="228" spans="1:114" x14ac:dyDescent="0.2">
      <c r="A228" s="98"/>
      <c r="B228" s="34"/>
      <c r="C228" s="35"/>
      <c r="D228" s="35"/>
      <c r="E228" s="35"/>
      <c r="F228" s="32"/>
      <c r="G228" s="32"/>
      <c r="H228" s="32"/>
      <c r="I228" s="32"/>
      <c r="J228" s="33"/>
      <c r="K228" s="33"/>
      <c r="L228" s="55"/>
      <c r="M228" s="35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  <c r="DB228" s="42"/>
      <c r="DC228" s="42"/>
      <c r="DD228" s="42"/>
      <c r="DE228" s="42"/>
      <c r="DF228" s="42"/>
      <c r="DG228" s="42"/>
      <c r="DH228" s="42"/>
      <c r="DI228" s="42"/>
      <c r="DJ228" s="42"/>
    </row>
    <row r="229" spans="1:114" x14ac:dyDescent="0.2">
      <c r="A229" s="98"/>
      <c r="B229" s="34"/>
      <c r="C229" s="35"/>
      <c r="D229" s="35"/>
      <c r="E229" s="35"/>
      <c r="F229" s="32"/>
      <c r="G229" s="32"/>
      <c r="H229" s="32"/>
      <c r="I229" s="32"/>
      <c r="J229" s="33"/>
      <c r="K229" s="33"/>
      <c r="L229" s="55"/>
      <c r="M229" s="35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  <c r="DB229" s="42"/>
      <c r="DC229" s="42"/>
      <c r="DD229" s="42"/>
      <c r="DE229" s="42"/>
      <c r="DF229" s="42"/>
      <c r="DG229" s="42"/>
      <c r="DH229" s="42"/>
      <c r="DI229" s="42"/>
      <c r="DJ229" s="42"/>
    </row>
    <row r="230" spans="1:114" x14ac:dyDescent="0.2">
      <c r="A230" s="98"/>
      <c r="B230" s="34"/>
      <c r="C230" s="35"/>
      <c r="D230" s="35"/>
      <c r="E230" s="35"/>
      <c r="F230" s="32"/>
      <c r="G230" s="32"/>
      <c r="H230" s="32"/>
      <c r="I230" s="32"/>
      <c r="J230" s="33"/>
      <c r="K230" s="33"/>
      <c r="L230" s="55"/>
      <c r="M230" s="35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  <c r="DB230" s="42"/>
      <c r="DC230" s="42"/>
      <c r="DD230" s="42"/>
      <c r="DE230" s="42"/>
      <c r="DF230" s="42"/>
      <c r="DG230" s="42"/>
      <c r="DH230" s="42"/>
      <c r="DI230" s="42"/>
      <c r="DJ230" s="42"/>
    </row>
    <row r="231" spans="1:114" x14ac:dyDescent="0.2">
      <c r="A231" s="98"/>
      <c r="B231" s="34"/>
      <c r="C231" s="35"/>
      <c r="D231" s="35"/>
      <c r="E231" s="35"/>
      <c r="F231" s="32"/>
      <c r="G231" s="32"/>
      <c r="H231" s="32"/>
      <c r="I231" s="32"/>
      <c r="J231" s="33"/>
      <c r="K231" s="33"/>
      <c r="L231" s="55"/>
      <c r="M231" s="35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  <c r="DB231" s="42"/>
      <c r="DC231" s="42"/>
      <c r="DD231" s="42"/>
      <c r="DE231" s="42"/>
      <c r="DF231" s="42"/>
      <c r="DG231" s="42"/>
      <c r="DH231" s="42"/>
      <c r="DI231" s="42"/>
      <c r="DJ231" s="42"/>
    </row>
    <row r="232" spans="1:114" x14ac:dyDescent="0.2">
      <c r="A232" s="98"/>
      <c r="B232" s="34"/>
      <c r="C232" s="35"/>
      <c r="D232" s="35"/>
      <c r="E232" s="35"/>
      <c r="F232" s="32"/>
      <c r="G232" s="32"/>
      <c r="H232" s="32"/>
      <c r="I232" s="32"/>
      <c r="J232" s="33"/>
      <c r="K232" s="33"/>
      <c r="L232" s="55"/>
      <c r="M232" s="35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  <c r="DB232" s="42"/>
      <c r="DC232" s="42"/>
      <c r="DD232" s="42"/>
      <c r="DE232" s="42"/>
      <c r="DF232" s="42"/>
      <c r="DG232" s="42"/>
      <c r="DH232" s="42"/>
      <c r="DI232" s="42"/>
      <c r="DJ232" s="42"/>
    </row>
    <row r="233" spans="1:114" x14ac:dyDescent="0.2">
      <c r="A233" s="98"/>
      <c r="B233" s="34"/>
      <c r="C233" s="35"/>
      <c r="D233" s="35"/>
      <c r="E233" s="35"/>
      <c r="F233" s="32"/>
      <c r="G233" s="32"/>
      <c r="H233" s="32"/>
      <c r="I233" s="32"/>
      <c r="J233" s="33"/>
      <c r="K233" s="33"/>
      <c r="L233" s="55"/>
      <c r="M233" s="35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  <c r="DB233" s="42"/>
      <c r="DC233" s="42"/>
      <c r="DD233" s="42"/>
      <c r="DE233" s="42"/>
      <c r="DF233" s="42"/>
      <c r="DG233" s="42"/>
      <c r="DH233" s="42"/>
      <c r="DI233" s="42"/>
      <c r="DJ233" s="42"/>
    </row>
    <row r="234" spans="1:114" x14ac:dyDescent="0.2">
      <c r="A234" s="98"/>
      <c r="B234" s="34"/>
      <c r="C234" s="35"/>
      <c r="D234" s="35"/>
      <c r="E234" s="35"/>
      <c r="F234" s="32"/>
      <c r="G234" s="32"/>
      <c r="H234" s="32"/>
      <c r="I234" s="32"/>
      <c r="J234" s="33"/>
      <c r="K234" s="33"/>
      <c r="L234" s="55"/>
      <c r="M234" s="35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  <c r="DB234" s="42"/>
      <c r="DC234" s="42"/>
      <c r="DD234" s="42"/>
      <c r="DE234" s="42"/>
      <c r="DF234" s="42"/>
      <c r="DG234" s="42"/>
      <c r="DH234" s="42"/>
      <c r="DI234" s="42"/>
      <c r="DJ234" s="42"/>
    </row>
    <row r="235" spans="1:114" x14ac:dyDescent="0.2">
      <c r="A235" s="98"/>
      <c r="B235" s="34"/>
      <c r="C235" s="35"/>
      <c r="D235" s="35"/>
      <c r="E235" s="35"/>
      <c r="F235" s="32"/>
      <c r="G235" s="32"/>
      <c r="H235" s="32"/>
      <c r="I235" s="32"/>
      <c r="J235" s="33"/>
      <c r="K235" s="33"/>
      <c r="L235" s="55"/>
      <c r="M235" s="35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  <c r="DB235" s="42"/>
      <c r="DC235" s="42"/>
      <c r="DD235" s="42"/>
      <c r="DE235" s="42"/>
      <c r="DF235" s="42"/>
      <c r="DG235" s="42"/>
      <c r="DH235" s="42"/>
      <c r="DI235" s="42"/>
      <c r="DJ235" s="42"/>
    </row>
    <row r="236" spans="1:114" x14ac:dyDescent="0.2">
      <c r="A236" s="98"/>
      <c r="B236" s="34"/>
      <c r="C236" s="35"/>
      <c r="D236" s="35"/>
      <c r="E236" s="35"/>
      <c r="F236" s="32"/>
      <c r="G236" s="32"/>
      <c r="H236" s="32"/>
      <c r="I236" s="32"/>
      <c r="J236" s="33"/>
      <c r="K236" s="33"/>
      <c r="L236" s="55"/>
      <c r="M236" s="35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  <c r="DB236" s="42"/>
      <c r="DC236" s="42"/>
      <c r="DD236" s="42"/>
      <c r="DE236" s="42"/>
      <c r="DF236" s="42"/>
      <c r="DG236" s="42"/>
      <c r="DH236" s="42"/>
      <c r="DI236" s="42"/>
      <c r="DJ236" s="42"/>
    </row>
    <row r="237" spans="1:114" x14ac:dyDescent="0.2">
      <c r="A237" s="98"/>
      <c r="B237" s="34"/>
      <c r="C237" s="35"/>
      <c r="D237" s="35"/>
      <c r="E237" s="35"/>
      <c r="F237" s="32"/>
      <c r="G237" s="32"/>
      <c r="H237" s="32"/>
      <c r="I237" s="32"/>
      <c r="J237" s="33"/>
      <c r="K237" s="33"/>
      <c r="L237" s="55"/>
      <c r="M237" s="35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  <c r="DB237" s="42"/>
      <c r="DC237" s="42"/>
      <c r="DD237" s="42"/>
      <c r="DE237" s="42"/>
      <c r="DF237" s="42"/>
      <c r="DG237" s="42"/>
      <c r="DH237" s="42"/>
      <c r="DI237" s="42"/>
      <c r="DJ237" s="42"/>
    </row>
    <row r="238" spans="1:114" x14ac:dyDescent="0.2">
      <c r="A238" s="98"/>
      <c r="B238" s="34"/>
      <c r="C238" s="35"/>
      <c r="D238" s="35"/>
      <c r="E238" s="35"/>
      <c r="F238" s="32"/>
      <c r="G238" s="32"/>
      <c r="H238" s="32"/>
      <c r="I238" s="32"/>
      <c r="J238" s="33"/>
      <c r="K238" s="33"/>
      <c r="L238" s="55"/>
      <c r="M238" s="35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  <c r="DB238" s="42"/>
      <c r="DC238" s="42"/>
      <c r="DD238" s="42"/>
      <c r="DE238" s="42"/>
      <c r="DF238" s="42"/>
      <c r="DG238" s="42"/>
      <c r="DH238" s="42"/>
      <c r="DI238" s="42"/>
      <c r="DJ238" s="42"/>
    </row>
    <row r="239" spans="1:114" x14ac:dyDescent="0.2">
      <c r="A239" s="98"/>
      <c r="B239" s="34"/>
      <c r="C239" s="35"/>
      <c r="D239" s="35"/>
      <c r="E239" s="35"/>
      <c r="F239" s="32"/>
      <c r="G239" s="32"/>
      <c r="H239" s="32"/>
      <c r="I239" s="32"/>
      <c r="J239" s="33"/>
      <c r="K239" s="33"/>
      <c r="L239" s="55"/>
      <c r="M239" s="35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  <c r="DB239" s="42"/>
      <c r="DC239" s="42"/>
      <c r="DD239" s="42"/>
      <c r="DE239" s="42"/>
      <c r="DF239" s="42"/>
      <c r="DG239" s="42"/>
      <c r="DH239" s="42"/>
      <c r="DI239" s="42"/>
      <c r="DJ239" s="42"/>
    </row>
    <row r="240" spans="1:114" x14ac:dyDescent="0.2">
      <c r="A240" s="98"/>
      <c r="B240" s="34"/>
      <c r="C240" s="35"/>
      <c r="D240" s="35"/>
      <c r="E240" s="35"/>
      <c r="F240" s="32"/>
      <c r="G240" s="32"/>
      <c r="H240" s="32"/>
      <c r="I240" s="32"/>
      <c r="J240" s="33"/>
      <c r="K240" s="33"/>
      <c r="L240" s="55"/>
      <c r="M240" s="35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2"/>
      <c r="DD240" s="42"/>
      <c r="DE240" s="42"/>
      <c r="DF240" s="42"/>
      <c r="DG240" s="42"/>
      <c r="DH240" s="42"/>
      <c r="DI240" s="42"/>
      <c r="DJ240" s="42"/>
    </row>
    <row r="241" spans="1:114" x14ac:dyDescent="0.2">
      <c r="A241" s="98"/>
      <c r="B241" s="34"/>
      <c r="C241" s="35"/>
      <c r="D241" s="35"/>
      <c r="E241" s="35"/>
      <c r="F241" s="32"/>
      <c r="G241" s="32"/>
      <c r="H241" s="32"/>
      <c r="I241" s="32"/>
      <c r="J241" s="33"/>
      <c r="K241" s="33"/>
      <c r="L241" s="55"/>
      <c r="M241" s="35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  <c r="DB241" s="42"/>
      <c r="DC241" s="42"/>
      <c r="DD241" s="42"/>
      <c r="DE241" s="42"/>
      <c r="DF241" s="42"/>
      <c r="DG241" s="42"/>
      <c r="DH241" s="42"/>
      <c r="DI241" s="42"/>
      <c r="DJ241" s="42"/>
    </row>
    <row r="242" spans="1:114" x14ac:dyDescent="0.2">
      <c r="A242" s="98"/>
      <c r="B242" s="34"/>
      <c r="C242" s="35"/>
      <c r="D242" s="35"/>
      <c r="E242" s="35"/>
      <c r="F242" s="32"/>
      <c r="G242" s="32"/>
      <c r="H242" s="32"/>
      <c r="I242" s="32"/>
      <c r="J242" s="33"/>
      <c r="K242" s="33"/>
      <c r="L242" s="55"/>
      <c r="M242" s="35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  <c r="DB242" s="42"/>
      <c r="DC242" s="42"/>
      <c r="DD242" s="42"/>
      <c r="DE242" s="42"/>
      <c r="DF242" s="42"/>
      <c r="DG242" s="42"/>
      <c r="DH242" s="42"/>
      <c r="DI242" s="42"/>
      <c r="DJ242" s="42"/>
    </row>
    <row r="243" spans="1:114" x14ac:dyDescent="0.2">
      <c r="A243" s="98"/>
      <c r="B243" s="34"/>
      <c r="C243" s="35"/>
      <c r="D243" s="35"/>
      <c r="E243" s="35"/>
      <c r="F243" s="32"/>
      <c r="G243" s="32"/>
      <c r="H243" s="32"/>
      <c r="I243" s="32"/>
      <c r="J243" s="33"/>
      <c r="K243" s="33"/>
      <c r="L243" s="55"/>
      <c r="M243" s="35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2"/>
      <c r="DD243" s="42"/>
      <c r="DE243" s="42"/>
      <c r="DF243" s="42"/>
      <c r="DG243" s="42"/>
      <c r="DH243" s="42"/>
      <c r="DI243" s="42"/>
      <c r="DJ243" s="42"/>
    </row>
    <row r="244" spans="1:114" x14ac:dyDescent="0.2">
      <c r="A244" s="98"/>
      <c r="B244" s="34"/>
      <c r="C244" s="35"/>
      <c r="D244" s="35"/>
      <c r="E244" s="35"/>
      <c r="F244" s="32"/>
      <c r="G244" s="32"/>
      <c r="H244" s="32"/>
      <c r="I244" s="32"/>
      <c r="J244" s="33"/>
      <c r="K244" s="33"/>
      <c r="L244" s="55"/>
      <c r="M244" s="35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2"/>
      <c r="DD244" s="42"/>
      <c r="DE244" s="42"/>
      <c r="DF244" s="42"/>
      <c r="DG244" s="42"/>
      <c r="DH244" s="42"/>
      <c r="DI244" s="42"/>
      <c r="DJ244" s="42"/>
    </row>
    <row r="245" spans="1:114" x14ac:dyDescent="0.2">
      <c r="A245" s="98"/>
      <c r="B245" s="34"/>
      <c r="C245" s="35"/>
      <c r="D245" s="35"/>
      <c r="E245" s="35"/>
      <c r="F245" s="32"/>
      <c r="G245" s="32"/>
      <c r="H245" s="32"/>
      <c r="I245" s="32"/>
      <c r="J245" s="33"/>
      <c r="K245" s="33"/>
      <c r="L245" s="55"/>
      <c r="M245" s="35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  <c r="DB245" s="42"/>
      <c r="DC245" s="42"/>
      <c r="DD245" s="42"/>
      <c r="DE245" s="42"/>
      <c r="DF245" s="42"/>
      <c r="DG245" s="42"/>
      <c r="DH245" s="42"/>
      <c r="DI245" s="42"/>
      <c r="DJ245" s="42"/>
    </row>
    <row r="246" spans="1:114" x14ac:dyDescent="0.2">
      <c r="A246" s="98"/>
      <c r="B246" s="34"/>
      <c r="C246" s="35"/>
      <c r="D246" s="35"/>
      <c r="E246" s="35"/>
      <c r="F246" s="32"/>
      <c r="G246" s="32"/>
      <c r="H246" s="32"/>
      <c r="I246" s="32"/>
      <c r="J246" s="33"/>
      <c r="K246" s="33"/>
      <c r="L246" s="55"/>
      <c r="M246" s="35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  <c r="DB246" s="42"/>
      <c r="DC246" s="42"/>
      <c r="DD246" s="42"/>
      <c r="DE246" s="42"/>
      <c r="DF246" s="42"/>
      <c r="DG246" s="42"/>
      <c r="DH246" s="42"/>
      <c r="DI246" s="42"/>
      <c r="DJ246" s="42"/>
    </row>
    <row r="247" spans="1:114" x14ac:dyDescent="0.2">
      <c r="A247" s="98"/>
      <c r="B247" s="34"/>
      <c r="C247" s="35"/>
      <c r="D247" s="35"/>
      <c r="E247" s="35"/>
      <c r="F247" s="32"/>
      <c r="G247" s="32"/>
      <c r="H247" s="32"/>
      <c r="I247" s="32"/>
      <c r="J247" s="33"/>
      <c r="K247" s="33"/>
      <c r="L247" s="55"/>
      <c r="M247" s="35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  <c r="DB247" s="42"/>
      <c r="DC247" s="42"/>
      <c r="DD247" s="42"/>
      <c r="DE247" s="42"/>
      <c r="DF247" s="42"/>
      <c r="DG247" s="42"/>
      <c r="DH247" s="42"/>
      <c r="DI247" s="42"/>
      <c r="DJ247" s="42"/>
    </row>
    <row r="248" spans="1:114" x14ac:dyDescent="0.2">
      <c r="A248" s="98"/>
      <c r="B248" s="34"/>
      <c r="C248" s="35"/>
      <c r="D248" s="35"/>
      <c r="E248" s="35"/>
      <c r="F248" s="32"/>
      <c r="G248" s="32"/>
      <c r="H248" s="32"/>
      <c r="I248" s="32"/>
      <c r="J248" s="33"/>
      <c r="K248" s="33"/>
      <c r="L248" s="55"/>
      <c r="M248" s="35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  <c r="DB248" s="42"/>
      <c r="DC248" s="42"/>
      <c r="DD248" s="42"/>
      <c r="DE248" s="42"/>
      <c r="DF248" s="42"/>
      <c r="DG248" s="42"/>
      <c r="DH248" s="42"/>
      <c r="DI248" s="42"/>
      <c r="DJ248" s="42"/>
    </row>
    <row r="249" spans="1:114" x14ac:dyDescent="0.2">
      <c r="A249" s="98"/>
      <c r="B249" s="34"/>
      <c r="C249" s="35"/>
      <c r="D249" s="35"/>
      <c r="E249" s="35"/>
      <c r="F249" s="32"/>
      <c r="G249" s="32"/>
      <c r="H249" s="32"/>
      <c r="I249" s="32"/>
      <c r="J249" s="33"/>
      <c r="K249" s="33"/>
      <c r="L249" s="55"/>
      <c r="M249" s="35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2"/>
      <c r="DD249" s="42"/>
      <c r="DE249" s="42"/>
      <c r="DF249" s="42"/>
      <c r="DG249" s="42"/>
      <c r="DH249" s="42"/>
      <c r="DI249" s="42"/>
      <c r="DJ249" s="42"/>
    </row>
    <row r="250" spans="1:114" x14ac:dyDescent="0.2">
      <c r="A250" s="98"/>
      <c r="B250" s="34"/>
      <c r="C250" s="35"/>
      <c r="D250" s="35"/>
      <c r="E250" s="35"/>
      <c r="F250" s="32"/>
      <c r="G250" s="32"/>
      <c r="H250" s="32"/>
      <c r="I250" s="32"/>
      <c r="J250" s="33"/>
      <c r="K250" s="33"/>
      <c r="L250" s="55"/>
      <c r="M250" s="35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  <c r="DB250" s="42"/>
      <c r="DC250" s="42"/>
      <c r="DD250" s="42"/>
      <c r="DE250" s="42"/>
      <c r="DF250" s="42"/>
      <c r="DG250" s="42"/>
      <c r="DH250" s="42"/>
      <c r="DI250" s="42"/>
      <c r="DJ250" s="42"/>
    </row>
    <row r="251" spans="1:114" x14ac:dyDescent="0.2">
      <c r="A251" s="98"/>
      <c r="B251" s="34"/>
      <c r="C251" s="35"/>
      <c r="D251" s="35"/>
      <c r="E251" s="35"/>
      <c r="F251" s="32"/>
      <c r="G251" s="32"/>
      <c r="H251" s="32"/>
      <c r="I251" s="32"/>
      <c r="J251" s="33"/>
      <c r="K251" s="33"/>
      <c r="L251" s="55"/>
      <c r="M251" s="35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  <c r="DB251" s="42"/>
      <c r="DC251" s="42"/>
      <c r="DD251" s="42"/>
      <c r="DE251" s="42"/>
      <c r="DF251" s="42"/>
      <c r="DG251" s="42"/>
      <c r="DH251" s="42"/>
      <c r="DI251" s="42"/>
      <c r="DJ251" s="42"/>
    </row>
    <row r="252" spans="1:114" x14ac:dyDescent="0.2">
      <c r="A252" s="98"/>
      <c r="B252" s="34"/>
      <c r="C252" s="35"/>
      <c r="D252" s="35"/>
      <c r="E252" s="35"/>
      <c r="F252" s="32"/>
      <c r="G252" s="32"/>
      <c r="H252" s="32"/>
      <c r="I252" s="32"/>
      <c r="J252" s="33"/>
      <c r="K252" s="33"/>
      <c r="L252" s="55"/>
      <c r="M252" s="35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  <c r="DB252" s="42"/>
      <c r="DC252" s="42"/>
      <c r="DD252" s="42"/>
      <c r="DE252" s="42"/>
      <c r="DF252" s="42"/>
      <c r="DG252" s="42"/>
      <c r="DH252" s="42"/>
      <c r="DI252" s="42"/>
      <c r="DJ252" s="42"/>
    </row>
    <row r="253" spans="1:114" x14ac:dyDescent="0.2">
      <c r="A253" s="98"/>
      <c r="B253" s="34"/>
      <c r="C253" s="35"/>
      <c r="D253" s="35"/>
      <c r="E253" s="35"/>
      <c r="F253" s="32"/>
      <c r="G253" s="32"/>
      <c r="H253" s="32"/>
      <c r="I253" s="32"/>
      <c r="J253" s="33"/>
      <c r="K253" s="33"/>
      <c r="L253" s="55"/>
      <c r="M253" s="35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  <c r="DB253" s="42"/>
      <c r="DC253" s="42"/>
      <c r="DD253" s="42"/>
      <c r="DE253" s="42"/>
      <c r="DF253" s="42"/>
      <c r="DG253" s="42"/>
      <c r="DH253" s="42"/>
      <c r="DI253" s="42"/>
      <c r="DJ253" s="42"/>
    </row>
    <row r="254" spans="1:114" x14ac:dyDescent="0.2">
      <c r="A254" s="98"/>
      <c r="B254" s="34"/>
      <c r="C254" s="35"/>
      <c r="D254" s="35"/>
      <c r="E254" s="35"/>
      <c r="F254" s="32"/>
      <c r="G254" s="32"/>
      <c r="H254" s="32"/>
      <c r="I254" s="32"/>
      <c r="J254" s="33"/>
      <c r="K254" s="33"/>
      <c r="L254" s="55"/>
      <c r="M254" s="35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  <c r="DB254" s="42"/>
      <c r="DC254" s="42"/>
      <c r="DD254" s="42"/>
      <c r="DE254" s="42"/>
      <c r="DF254" s="42"/>
      <c r="DG254" s="42"/>
      <c r="DH254" s="42"/>
      <c r="DI254" s="42"/>
      <c r="DJ254" s="42"/>
    </row>
    <row r="255" spans="1:114" x14ac:dyDescent="0.2">
      <c r="A255" s="98"/>
      <c r="B255" s="34"/>
      <c r="C255" s="35"/>
      <c r="D255" s="35"/>
      <c r="E255" s="35"/>
      <c r="F255" s="32"/>
      <c r="G255" s="32"/>
      <c r="H255" s="32"/>
      <c r="I255" s="32"/>
      <c r="J255" s="33"/>
      <c r="K255" s="33"/>
      <c r="L255" s="55"/>
      <c r="M255" s="35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  <c r="DB255" s="42"/>
      <c r="DC255" s="42"/>
      <c r="DD255" s="42"/>
      <c r="DE255" s="42"/>
      <c r="DF255" s="42"/>
      <c r="DG255" s="42"/>
      <c r="DH255" s="42"/>
      <c r="DI255" s="42"/>
      <c r="DJ255" s="42"/>
    </row>
    <row r="256" spans="1:114" x14ac:dyDescent="0.2">
      <c r="A256" s="98"/>
      <c r="B256" s="34"/>
      <c r="C256" s="35"/>
      <c r="D256" s="35"/>
      <c r="E256" s="35"/>
      <c r="F256" s="32"/>
      <c r="G256" s="32"/>
      <c r="H256" s="32"/>
      <c r="I256" s="32"/>
      <c r="J256" s="33"/>
      <c r="K256" s="33"/>
      <c r="L256" s="55"/>
      <c r="M256" s="35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  <c r="DB256" s="42"/>
      <c r="DC256" s="42"/>
      <c r="DD256" s="42"/>
      <c r="DE256" s="42"/>
      <c r="DF256" s="42"/>
      <c r="DG256" s="42"/>
      <c r="DH256" s="42"/>
      <c r="DI256" s="42"/>
      <c r="DJ256" s="42"/>
    </row>
    <row r="257" spans="1:114" x14ac:dyDescent="0.2">
      <c r="A257" s="98"/>
      <c r="B257" s="34"/>
      <c r="C257" s="35"/>
      <c r="D257" s="35"/>
      <c r="E257" s="35"/>
      <c r="F257" s="32"/>
      <c r="G257" s="32"/>
      <c r="H257" s="32"/>
      <c r="I257" s="32"/>
      <c r="J257" s="33"/>
      <c r="K257" s="33"/>
      <c r="L257" s="55"/>
      <c r="M257" s="35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  <c r="DB257" s="42"/>
      <c r="DC257" s="42"/>
      <c r="DD257" s="42"/>
      <c r="DE257" s="42"/>
      <c r="DF257" s="42"/>
      <c r="DG257" s="42"/>
      <c r="DH257" s="42"/>
      <c r="DI257" s="42"/>
      <c r="DJ257" s="42"/>
    </row>
    <row r="258" spans="1:114" x14ac:dyDescent="0.2">
      <c r="A258" s="98"/>
      <c r="B258" s="34"/>
      <c r="C258" s="35"/>
      <c r="D258" s="35"/>
      <c r="E258" s="35"/>
      <c r="F258" s="32"/>
      <c r="G258" s="32"/>
      <c r="H258" s="32"/>
      <c r="I258" s="32"/>
      <c r="J258" s="33"/>
      <c r="K258" s="33"/>
      <c r="L258" s="55"/>
      <c r="M258" s="35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  <c r="DB258" s="42"/>
      <c r="DC258" s="42"/>
      <c r="DD258" s="42"/>
      <c r="DE258" s="42"/>
      <c r="DF258" s="42"/>
      <c r="DG258" s="42"/>
      <c r="DH258" s="42"/>
      <c r="DI258" s="42"/>
      <c r="DJ258" s="42"/>
    </row>
    <row r="259" spans="1:114" x14ac:dyDescent="0.2">
      <c r="A259" s="98"/>
      <c r="B259" s="34"/>
      <c r="C259" s="35"/>
      <c r="D259" s="35"/>
      <c r="E259" s="35"/>
      <c r="F259" s="32"/>
      <c r="G259" s="32"/>
      <c r="H259" s="32"/>
      <c r="I259" s="32"/>
      <c r="J259" s="33"/>
      <c r="K259" s="33"/>
      <c r="L259" s="55"/>
      <c r="M259" s="35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  <c r="DF259" s="42"/>
      <c r="DG259" s="42"/>
      <c r="DH259" s="42"/>
      <c r="DI259" s="42"/>
      <c r="DJ259" s="42"/>
    </row>
    <row r="260" spans="1:114" x14ac:dyDescent="0.2">
      <c r="A260" s="98"/>
      <c r="B260" s="34"/>
      <c r="C260" s="35"/>
      <c r="D260" s="35"/>
      <c r="E260" s="35"/>
      <c r="F260" s="32"/>
      <c r="G260" s="32"/>
      <c r="H260" s="32"/>
      <c r="I260" s="32"/>
      <c r="J260" s="33"/>
      <c r="K260" s="33"/>
      <c r="L260" s="55"/>
      <c r="M260" s="35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  <c r="DB260" s="42"/>
      <c r="DC260" s="42"/>
      <c r="DD260" s="42"/>
      <c r="DE260" s="42"/>
      <c r="DF260" s="42"/>
      <c r="DG260" s="42"/>
      <c r="DH260" s="42"/>
      <c r="DI260" s="42"/>
      <c r="DJ260" s="42"/>
    </row>
    <row r="261" spans="1:114" x14ac:dyDescent="0.2">
      <c r="A261" s="98"/>
      <c r="B261" s="34"/>
      <c r="C261" s="35"/>
      <c r="D261" s="35"/>
      <c r="E261" s="35"/>
      <c r="F261" s="32"/>
      <c r="G261" s="32"/>
      <c r="H261" s="32"/>
      <c r="I261" s="32"/>
      <c r="J261" s="33"/>
      <c r="K261" s="33"/>
      <c r="L261" s="55"/>
      <c r="M261" s="35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  <c r="DB261" s="42"/>
      <c r="DC261" s="42"/>
      <c r="DD261" s="42"/>
      <c r="DE261" s="42"/>
      <c r="DF261" s="42"/>
      <c r="DG261" s="42"/>
      <c r="DH261" s="42"/>
      <c r="DI261" s="42"/>
      <c r="DJ261" s="42"/>
    </row>
    <row r="262" spans="1:114" x14ac:dyDescent="0.2">
      <c r="A262" s="98"/>
      <c r="B262" s="34"/>
      <c r="C262" s="35"/>
      <c r="D262" s="35"/>
      <c r="E262" s="35"/>
      <c r="F262" s="32"/>
      <c r="G262" s="32"/>
      <c r="H262" s="32"/>
      <c r="I262" s="32"/>
      <c r="J262" s="33"/>
      <c r="K262" s="33"/>
      <c r="L262" s="55"/>
      <c r="M262" s="35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  <c r="DB262" s="42"/>
      <c r="DC262" s="42"/>
      <c r="DD262" s="42"/>
      <c r="DE262" s="42"/>
      <c r="DF262" s="42"/>
      <c r="DG262" s="42"/>
      <c r="DH262" s="42"/>
      <c r="DI262" s="42"/>
      <c r="DJ262" s="42"/>
    </row>
    <row r="263" spans="1:114" x14ac:dyDescent="0.2">
      <c r="A263" s="98"/>
      <c r="B263" s="34"/>
      <c r="C263" s="35"/>
      <c r="D263" s="35"/>
      <c r="E263" s="35"/>
      <c r="F263" s="32"/>
      <c r="G263" s="32"/>
      <c r="H263" s="32"/>
      <c r="I263" s="32"/>
      <c r="J263" s="33"/>
      <c r="K263" s="33"/>
      <c r="L263" s="55"/>
      <c r="M263" s="35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  <c r="DB263" s="42"/>
      <c r="DC263" s="42"/>
      <c r="DD263" s="42"/>
      <c r="DE263" s="42"/>
      <c r="DF263" s="42"/>
      <c r="DG263" s="42"/>
      <c r="DH263" s="42"/>
      <c r="DI263" s="42"/>
      <c r="DJ263" s="42"/>
    </row>
    <row r="264" spans="1:114" x14ac:dyDescent="0.2">
      <c r="A264" s="98"/>
      <c r="B264" s="34"/>
      <c r="C264" s="35"/>
      <c r="D264" s="35"/>
      <c r="E264" s="35"/>
      <c r="F264" s="32"/>
      <c r="G264" s="32"/>
      <c r="H264" s="32"/>
      <c r="I264" s="32"/>
      <c r="J264" s="33"/>
      <c r="K264" s="33"/>
      <c r="L264" s="55"/>
      <c r="M264" s="35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  <c r="DB264" s="42"/>
      <c r="DC264" s="42"/>
      <c r="DD264" s="42"/>
      <c r="DE264" s="42"/>
      <c r="DF264" s="42"/>
      <c r="DG264" s="42"/>
      <c r="DH264" s="42"/>
      <c r="DI264" s="42"/>
      <c r="DJ264" s="42"/>
    </row>
    <row r="265" spans="1:114" x14ac:dyDescent="0.2">
      <c r="A265" s="98"/>
      <c r="B265" s="34"/>
      <c r="C265" s="35"/>
      <c r="D265" s="35"/>
      <c r="E265" s="35"/>
      <c r="F265" s="32"/>
      <c r="G265" s="32"/>
      <c r="H265" s="32"/>
      <c r="I265" s="32"/>
      <c r="J265" s="33"/>
      <c r="K265" s="33"/>
      <c r="L265" s="55"/>
      <c r="M265" s="35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2"/>
      <c r="DD265" s="42"/>
      <c r="DE265" s="42"/>
      <c r="DF265" s="42"/>
      <c r="DG265" s="42"/>
      <c r="DH265" s="42"/>
      <c r="DI265" s="42"/>
      <c r="DJ265" s="42"/>
    </row>
    <row r="266" spans="1:114" x14ac:dyDescent="0.2">
      <c r="A266" s="98"/>
      <c r="B266" s="34"/>
      <c r="C266" s="35"/>
      <c r="D266" s="35"/>
      <c r="E266" s="35"/>
      <c r="F266" s="32"/>
      <c r="G266" s="32"/>
      <c r="H266" s="32"/>
      <c r="I266" s="32"/>
      <c r="J266" s="33"/>
      <c r="K266" s="33"/>
      <c r="L266" s="55"/>
      <c r="M266" s="35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  <c r="DB266" s="42"/>
      <c r="DC266" s="42"/>
      <c r="DD266" s="42"/>
      <c r="DE266" s="42"/>
      <c r="DF266" s="42"/>
      <c r="DG266" s="42"/>
      <c r="DH266" s="42"/>
      <c r="DI266" s="42"/>
      <c r="DJ266" s="42"/>
    </row>
    <row r="267" spans="1:114" x14ac:dyDescent="0.2">
      <c r="A267" s="98"/>
      <c r="B267" s="34"/>
      <c r="C267" s="35"/>
      <c r="D267" s="35"/>
      <c r="E267" s="35"/>
      <c r="F267" s="32"/>
      <c r="G267" s="32"/>
      <c r="H267" s="32"/>
      <c r="I267" s="32"/>
      <c r="J267" s="33"/>
      <c r="K267" s="33"/>
      <c r="L267" s="55"/>
      <c r="M267" s="35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  <c r="DB267" s="42"/>
      <c r="DC267" s="42"/>
      <c r="DD267" s="42"/>
      <c r="DE267" s="42"/>
      <c r="DF267" s="42"/>
      <c r="DG267" s="42"/>
      <c r="DH267" s="42"/>
      <c r="DI267" s="42"/>
      <c r="DJ267" s="42"/>
    </row>
    <row r="268" spans="1:114" x14ac:dyDescent="0.2">
      <c r="A268" s="98"/>
      <c r="B268" s="34"/>
      <c r="C268" s="35"/>
      <c r="D268" s="35"/>
      <c r="E268" s="35"/>
      <c r="F268" s="32"/>
      <c r="G268" s="32"/>
      <c r="H268" s="32"/>
      <c r="I268" s="32"/>
      <c r="J268" s="33"/>
      <c r="K268" s="33"/>
      <c r="L268" s="55"/>
      <c r="M268" s="35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  <c r="DB268" s="42"/>
      <c r="DC268" s="42"/>
      <c r="DD268" s="42"/>
      <c r="DE268" s="42"/>
      <c r="DF268" s="42"/>
      <c r="DG268" s="42"/>
      <c r="DH268" s="42"/>
      <c r="DI268" s="42"/>
      <c r="DJ268" s="42"/>
    </row>
    <row r="269" spans="1:114" x14ac:dyDescent="0.2">
      <c r="A269" s="98"/>
      <c r="B269" s="34"/>
      <c r="C269" s="35"/>
      <c r="D269" s="35"/>
      <c r="E269" s="35"/>
      <c r="F269" s="32"/>
      <c r="G269" s="32"/>
      <c r="H269" s="32"/>
      <c r="I269" s="32"/>
      <c r="J269" s="33"/>
      <c r="K269" s="33"/>
      <c r="L269" s="55"/>
      <c r="M269" s="35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  <c r="DB269" s="42"/>
      <c r="DC269" s="42"/>
      <c r="DD269" s="42"/>
      <c r="DE269" s="42"/>
      <c r="DF269" s="42"/>
      <c r="DG269" s="42"/>
      <c r="DH269" s="42"/>
      <c r="DI269" s="42"/>
      <c r="DJ269" s="42"/>
    </row>
    <row r="270" spans="1:114" x14ac:dyDescent="0.2">
      <c r="A270" s="98"/>
      <c r="B270" s="34"/>
      <c r="C270" s="35"/>
      <c r="D270" s="35"/>
      <c r="E270" s="35"/>
      <c r="F270" s="32"/>
      <c r="G270" s="32"/>
      <c r="H270" s="32"/>
      <c r="I270" s="32"/>
      <c r="J270" s="33"/>
      <c r="K270" s="33"/>
      <c r="L270" s="55"/>
      <c r="M270" s="35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  <c r="DB270" s="42"/>
      <c r="DC270" s="42"/>
      <c r="DD270" s="42"/>
      <c r="DE270" s="42"/>
      <c r="DF270" s="42"/>
      <c r="DG270" s="42"/>
      <c r="DH270" s="42"/>
      <c r="DI270" s="42"/>
      <c r="DJ270" s="42"/>
    </row>
    <row r="271" spans="1:114" x14ac:dyDescent="0.2">
      <c r="A271" s="98"/>
      <c r="B271" s="34"/>
      <c r="C271" s="35"/>
      <c r="D271" s="35"/>
      <c r="E271" s="35"/>
      <c r="F271" s="32"/>
      <c r="G271" s="32"/>
      <c r="H271" s="32"/>
      <c r="I271" s="32"/>
      <c r="J271" s="33"/>
      <c r="K271" s="33"/>
      <c r="L271" s="55"/>
      <c r="M271" s="35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  <c r="DB271" s="42"/>
      <c r="DC271" s="42"/>
      <c r="DD271" s="42"/>
      <c r="DE271" s="42"/>
      <c r="DF271" s="42"/>
      <c r="DG271" s="42"/>
      <c r="DH271" s="42"/>
      <c r="DI271" s="42"/>
      <c r="DJ271" s="42"/>
    </row>
    <row r="272" spans="1:114" x14ac:dyDescent="0.2">
      <c r="A272" s="98"/>
      <c r="B272" s="34"/>
      <c r="C272" s="35"/>
      <c r="D272" s="35"/>
      <c r="E272" s="35"/>
      <c r="F272" s="32"/>
      <c r="G272" s="32"/>
      <c r="H272" s="32"/>
      <c r="I272" s="32"/>
      <c r="J272" s="33"/>
      <c r="K272" s="33"/>
      <c r="L272" s="55"/>
      <c r="M272" s="35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  <c r="DB272" s="42"/>
      <c r="DC272" s="42"/>
      <c r="DD272" s="42"/>
      <c r="DE272" s="42"/>
      <c r="DF272" s="42"/>
      <c r="DG272" s="42"/>
      <c r="DH272" s="42"/>
      <c r="DI272" s="42"/>
      <c r="DJ272" s="42"/>
    </row>
    <row r="273" spans="1:114" x14ac:dyDescent="0.2">
      <c r="A273" s="98"/>
      <c r="B273" s="34"/>
      <c r="C273" s="35"/>
      <c r="D273" s="35"/>
      <c r="E273" s="35"/>
      <c r="F273" s="32"/>
      <c r="G273" s="32"/>
      <c r="H273" s="32"/>
      <c r="I273" s="32"/>
      <c r="J273" s="33"/>
      <c r="K273" s="33"/>
      <c r="L273" s="55"/>
      <c r="M273" s="35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  <c r="DB273" s="42"/>
      <c r="DC273" s="42"/>
      <c r="DD273" s="42"/>
      <c r="DE273" s="42"/>
      <c r="DF273" s="42"/>
      <c r="DG273" s="42"/>
      <c r="DH273" s="42"/>
      <c r="DI273" s="42"/>
      <c r="DJ273" s="42"/>
    </row>
    <row r="274" spans="1:114" x14ac:dyDescent="0.2">
      <c r="A274" s="98"/>
      <c r="B274" s="34"/>
      <c r="C274" s="35"/>
      <c r="D274" s="35"/>
      <c r="E274" s="35"/>
      <c r="F274" s="32"/>
      <c r="G274" s="32"/>
      <c r="H274" s="32"/>
      <c r="I274" s="32"/>
      <c r="J274" s="33"/>
      <c r="K274" s="33"/>
      <c r="L274" s="55"/>
      <c r="M274" s="35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  <c r="DB274" s="42"/>
      <c r="DC274" s="42"/>
      <c r="DD274" s="42"/>
      <c r="DE274" s="42"/>
      <c r="DF274" s="42"/>
      <c r="DG274" s="42"/>
      <c r="DH274" s="42"/>
      <c r="DI274" s="42"/>
      <c r="DJ274" s="42"/>
    </row>
    <row r="275" spans="1:114" x14ac:dyDescent="0.2">
      <c r="A275" s="98"/>
      <c r="B275" s="34"/>
      <c r="C275" s="35"/>
      <c r="D275" s="35"/>
      <c r="E275" s="35"/>
      <c r="F275" s="32"/>
      <c r="G275" s="32"/>
      <c r="H275" s="32"/>
      <c r="I275" s="32"/>
      <c r="J275" s="33"/>
      <c r="K275" s="33"/>
      <c r="L275" s="55"/>
      <c r="M275" s="35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  <c r="DB275" s="42"/>
      <c r="DC275" s="42"/>
      <c r="DD275" s="42"/>
      <c r="DE275" s="42"/>
      <c r="DF275" s="42"/>
      <c r="DG275" s="42"/>
      <c r="DH275" s="42"/>
      <c r="DI275" s="42"/>
      <c r="DJ275" s="42"/>
    </row>
    <row r="276" spans="1:114" x14ac:dyDescent="0.2">
      <c r="A276" s="98"/>
      <c r="B276" s="34"/>
      <c r="C276" s="35"/>
      <c r="D276" s="35"/>
      <c r="E276" s="35"/>
      <c r="F276" s="32"/>
      <c r="G276" s="32"/>
      <c r="H276" s="32"/>
      <c r="I276" s="32"/>
      <c r="J276" s="33"/>
      <c r="K276" s="33"/>
      <c r="L276" s="55"/>
      <c r="M276" s="35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  <c r="DB276" s="42"/>
      <c r="DC276" s="42"/>
      <c r="DD276" s="42"/>
      <c r="DE276" s="42"/>
      <c r="DF276" s="42"/>
      <c r="DG276" s="42"/>
      <c r="DH276" s="42"/>
      <c r="DI276" s="42"/>
      <c r="DJ276" s="42"/>
    </row>
    <row r="277" spans="1:114" x14ac:dyDescent="0.2">
      <c r="A277" s="98"/>
      <c r="B277" s="34"/>
      <c r="C277" s="35"/>
      <c r="D277" s="35"/>
      <c r="E277" s="35"/>
      <c r="F277" s="32"/>
      <c r="G277" s="32"/>
      <c r="H277" s="32"/>
      <c r="I277" s="32"/>
      <c r="J277" s="33"/>
      <c r="K277" s="33"/>
      <c r="L277" s="55"/>
      <c r="M277" s="35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  <c r="DB277" s="42"/>
      <c r="DC277" s="42"/>
      <c r="DD277" s="42"/>
      <c r="DE277" s="42"/>
      <c r="DF277" s="42"/>
      <c r="DG277" s="42"/>
      <c r="DH277" s="42"/>
      <c r="DI277" s="42"/>
      <c r="DJ277" s="42"/>
    </row>
    <row r="278" spans="1:114" x14ac:dyDescent="0.2">
      <c r="A278" s="98"/>
      <c r="B278" s="34"/>
      <c r="C278" s="35"/>
      <c r="D278" s="35"/>
      <c r="E278" s="35"/>
      <c r="F278" s="32"/>
      <c r="G278" s="32"/>
      <c r="H278" s="32"/>
      <c r="I278" s="32"/>
      <c r="J278" s="33"/>
      <c r="K278" s="33"/>
      <c r="L278" s="55"/>
      <c r="M278" s="35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  <c r="DB278" s="42"/>
      <c r="DC278" s="42"/>
      <c r="DD278" s="42"/>
      <c r="DE278" s="42"/>
      <c r="DF278" s="42"/>
      <c r="DG278" s="42"/>
      <c r="DH278" s="42"/>
      <c r="DI278" s="42"/>
      <c r="DJ278" s="42"/>
    </row>
    <row r="279" spans="1:114" x14ac:dyDescent="0.2">
      <c r="A279" s="98"/>
      <c r="B279" s="34"/>
      <c r="C279" s="35"/>
      <c r="D279" s="35"/>
      <c r="E279" s="35"/>
      <c r="F279" s="32"/>
      <c r="G279" s="32"/>
      <c r="H279" s="32"/>
      <c r="I279" s="32"/>
      <c r="J279" s="33"/>
      <c r="K279" s="33"/>
      <c r="L279" s="55"/>
      <c r="M279" s="35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  <c r="DB279" s="42"/>
      <c r="DC279" s="42"/>
      <c r="DD279" s="42"/>
      <c r="DE279" s="42"/>
      <c r="DF279" s="42"/>
      <c r="DG279" s="42"/>
      <c r="DH279" s="42"/>
      <c r="DI279" s="42"/>
      <c r="DJ279" s="42"/>
    </row>
    <row r="280" spans="1:114" x14ac:dyDescent="0.2">
      <c r="A280" s="98"/>
      <c r="B280" s="34"/>
      <c r="C280" s="35"/>
      <c r="D280" s="35"/>
      <c r="E280" s="35"/>
      <c r="F280" s="32"/>
      <c r="G280" s="32"/>
      <c r="H280" s="32"/>
      <c r="I280" s="32"/>
      <c r="J280" s="33"/>
      <c r="K280" s="33"/>
      <c r="L280" s="55"/>
      <c r="M280" s="35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  <c r="DB280" s="42"/>
      <c r="DC280" s="42"/>
      <c r="DD280" s="42"/>
      <c r="DE280" s="42"/>
      <c r="DF280" s="42"/>
      <c r="DG280" s="42"/>
      <c r="DH280" s="42"/>
      <c r="DI280" s="42"/>
      <c r="DJ280" s="42"/>
    </row>
    <row r="281" spans="1:114" x14ac:dyDescent="0.2">
      <c r="A281" s="98"/>
      <c r="B281" s="34"/>
      <c r="C281" s="35"/>
      <c r="D281" s="35"/>
      <c r="E281" s="35"/>
      <c r="F281" s="32"/>
      <c r="G281" s="32"/>
      <c r="H281" s="32"/>
      <c r="I281" s="32"/>
      <c r="J281" s="33"/>
      <c r="K281" s="33"/>
      <c r="L281" s="55"/>
      <c r="M281" s="35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  <c r="DB281" s="42"/>
      <c r="DC281" s="42"/>
      <c r="DD281" s="42"/>
      <c r="DE281" s="42"/>
      <c r="DF281" s="42"/>
      <c r="DG281" s="42"/>
      <c r="DH281" s="42"/>
      <c r="DI281" s="42"/>
      <c r="DJ281" s="42"/>
    </row>
    <row r="282" spans="1:114" x14ac:dyDescent="0.2">
      <c r="A282" s="98"/>
      <c r="B282" s="34"/>
      <c r="C282" s="35"/>
      <c r="D282" s="35"/>
      <c r="E282" s="35"/>
      <c r="F282" s="32"/>
      <c r="G282" s="32"/>
      <c r="H282" s="32"/>
      <c r="I282" s="32"/>
      <c r="J282" s="33"/>
      <c r="K282" s="33"/>
      <c r="L282" s="55"/>
      <c r="M282" s="35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  <c r="DB282" s="42"/>
      <c r="DC282" s="42"/>
      <c r="DD282" s="42"/>
      <c r="DE282" s="42"/>
      <c r="DF282" s="42"/>
      <c r="DG282" s="42"/>
      <c r="DH282" s="42"/>
      <c r="DI282" s="42"/>
      <c r="DJ282" s="42"/>
    </row>
    <row r="283" spans="1:114" x14ac:dyDescent="0.2">
      <c r="A283" s="98"/>
      <c r="B283" s="34"/>
      <c r="C283" s="35"/>
      <c r="D283" s="35"/>
      <c r="E283" s="35"/>
      <c r="F283" s="32"/>
      <c r="G283" s="32"/>
      <c r="H283" s="32"/>
      <c r="I283" s="32"/>
      <c r="J283" s="33"/>
      <c r="K283" s="33"/>
      <c r="L283" s="55"/>
      <c r="M283" s="35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2"/>
      <c r="DD283" s="42"/>
      <c r="DE283" s="42"/>
      <c r="DF283" s="42"/>
      <c r="DG283" s="42"/>
      <c r="DH283" s="42"/>
      <c r="DI283" s="42"/>
      <c r="DJ283" s="42"/>
    </row>
    <row r="284" spans="1:114" x14ac:dyDescent="0.2">
      <c r="A284" s="98"/>
      <c r="B284" s="34"/>
      <c r="C284" s="35"/>
      <c r="D284" s="35"/>
      <c r="E284" s="35"/>
      <c r="F284" s="32"/>
      <c r="G284" s="32"/>
      <c r="H284" s="32"/>
      <c r="I284" s="32"/>
      <c r="J284" s="33"/>
      <c r="K284" s="33"/>
      <c r="L284" s="55"/>
      <c r="M284" s="35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  <c r="DB284" s="42"/>
      <c r="DC284" s="42"/>
      <c r="DD284" s="42"/>
      <c r="DE284" s="42"/>
      <c r="DF284" s="42"/>
      <c r="DG284" s="42"/>
      <c r="DH284" s="42"/>
      <c r="DI284" s="42"/>
      <c r="DJ284" s="42"/>
    </row>
    <row r="285" spans="1:114" x14ac:dyDescent="0.2">
      <c r="A285" s="98"/>
      <c r="B285" s="34"/>
      <c r="C285" s="35"/>
      <c r="D285" s="35"/>
      <c r="E285" s="35"/>
      <c r="F285" s="32"/>
      <c r="G285" s="32"/>
      <c r="H285" s="32"/>
      <c r="I285" s="32"/>
      <c r="J285" s="33"/>
      <c r="K285" s="33"/>
      <c r="L285" s="55"/>
      <c r="M285" s="35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  <c r="DB285" s="42"/>
      <c r="DC285" s="42"/>
      <c r="DD285" s="42"/>
      <c r="DE285" s="42"/>
      <c r="DF285" s="42"/>
      <c r="DG285" s="42"/>
      <c r="DH285" s="42"/>
      <c r="DI285" s="42"/>
      <c r="DJ285" s="42"/>
    </row>
    <row r="286" spans="1:114" x14ac:dyDescent="0.2">
      <c r="A286" s="98"/>
      <c r="B286" s="34"/>
      <c r="C286" s="35"/>
      <c r="D286" s="35"/>
      <c r="E286" s="35"/>
      <c r="F286" s="32"/>
      <c r="G286" s="32"/>
      <c r="H286" s="32"/>
      <c r="I286" s="32"/>
      <c r="J286" s="33"/>
      <c r="K286" s="33"/>
      <c r="L286" s="55"/>
      <c r="M286" s="35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  <c r="DB286" s="42"/>
      <c r="DC286" s="42"/>
      <c r="DD286" s="42"/>
      <c r="DE286" s="42"/>
      <c r="DF286" s="42"/>
      <c r="DG286" s="42"/>
      <c r="DH286" s="42"/>
      <c r="DI286" s="42"/>
      <c r="DJ286" s="42"/>
    </row>
    <row r="287" spans="1:114" x14ac:dyDescent="0.2">
      <c r="A287" s="98"/>
      <c r="B287" s="34"/>
      <c r="C287" s="35"/>
      <c r="D287" s="35"/>
      <c r="E287" s="35"/>
      <c r="F287" s="32"/>
      <c r="G287" s="32"/>
      <c r="H287" s="32"/>
      <c r="I287" s="32"/>
      <c r="J287" s="33"/>
      <c r="K287" s="33"/>
      <c r="L287" s="55"/>
      <c r="M287" s="35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  <c r="DB287" s="42"/>
      <c r="DC287" s="42"/>
      <c r="DD287" s="42"/>
      <c r="DE287" s="42"/>
      <c r="DF287" s="42"/>
      <c r="DG287" s="42"/>
      <c r="DH287" s="42"/>
      <c r="DI287" s="42"/>
      <c r="DJ287" s="42"/>
    </row>
    <row r="288" spans="1:114" x14ac:dyDescent="0.2">
      <c r="A288" s="98"/>
      <c r="B288" s="34"/>
      <c r="C288" s="35"/>
      <c r="D288" s="35"/>
      <c r="E288" s="35"/>
      <c r="F288" s="32"/>
      <c r="G288" s="32"/>
      <c r="H288" s="32"/>
      <c r="I288" s="32"/>
      <c r="J288" s="33"/>
      <c r="K288" s="33"/>
      <c r="L288" s="55"/>
      <c r="M288" s="35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  <c r="DB288" s="42"/>
      <c r="DC288" s="42"/>
      <c r="DD288" s="42"/>
      <c r="DE288" s="42"/>
      <c r="DF288" s="42"/>
      <c r="DG288" s="42"/>
      <c r="DH288" s="42"/>
      <c r="DI288" s="42"/>
      <c r="DJ288" s="42"/>
    </row>
    <row r="289" spans="1:114" x14ac:dyDescent="0.2">
      <c r="A289" s="98"/>
      <c r="B289" s="34"/>
      <c r="C289" s="35"/>
      <c r="D289" s="35"/>
      <c r="E289" s="35"/>
      <c r="F289" s="32"/>
      <c r="G289" s="32"/>
      <c r="H289" s="32"/>
      <c r="I289" s="32"/>
      <c r="J289" s="33"/>
      <c r="K289" s="33"/>
      <c r="L289" s="55"/>
      <c r="M289" s="35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  <c r="DB289" s="42"/>
      <c r="DC289" s="42"/>
      <c r="DD289" s="42"/>
      <c r="DE289" s="42"/>
      <c r="DF289" s="42"/>
      <c r="DG289" s="42"/>
      <c r="DH289" s="42"/>
      <c r="DI289" s="42"/>
      <c r="DJ289" s="42"/>
    </row>
    <row r="290" spans="1:114" x14ac:dyDescent="0.2">
      <c r="A290" s="98"/>
      <c r="B290" s="34"/>
      <c r="C290" s="35"/>
      <c r="D290" s="35"/>
      <c r="E290" s="35"/>
      <c r="F290" s="32"/>
      <c r="G290" s="32"/>
      <c r="H290" s="32"/>
      <c r="I290" s="32"/>
      <c r="J290" s="33"/>
      <c r="K290" s="33"/>
      <c r="L290" s="55"/>
      <c r="M290" s="35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  <c r="DB290" s="42"/>
      <c r="DC290" s="42"/>
      <c r="DD290" s="42"/>
      <c r="DE290" s="42"/>
      <c r="DF290" s="42"/>
      <c r="DG290" s="42"/>
      <c r="DH290" s="42"/>
      <c r="DI290" s="42"/>
      <c r="DJ290" s="42"/>
    </row>
    <row r="291" spans="1:114" x14ac:dyDescent="0.2">
      <c r="A291" s="98"/>
      <c r="B291" s="34"/>
      <c r="C291" s="35"/>
      <c r="D291" s="35"/>
      <c r="E291" s="35"/>
      <c r="F291" s="32"/>
      <c r="G291" s="32"/>
      <c r="H291" s="32"/>
      <c r="I291" s="32"/>
      <c r="J291" s="33"/>
      <c r="K291" s="33"/>
      <c r="L291" s="55"/>
      <c r="M291" s="35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  <c r="DB291" s="42"/>
      <c r="DC291" s="42"/>
      <c r="DD291" s="42"/>
      <c r="DE291" s="42"/>
      <c r="DF291" s="42"/>
      <c r="DG291" s="42"/>
      <c r="DH291" s="42"/>
      <c r="DI291" s="42"/>
      <c r="DJ291" s="42"/>
    </row>
    <row r="292" spans="1:114" x14ac:dyDescent="0.2">
      <c r="A292" s="98"/>
      <c r="B292" s="34"/>
      <c r="C292" s="35"/>
      <c r="D292" s="35"/>
      <c r="E292" s="35"/>
      <c r="F292" s="32"/>
      <c r="G292" s="32"/>
      <c r="H292" s="32"/>
      <c r="I292" s="32"/>
      <c r="J292" s="33"/>
      <c r="K292" s="33"/>
      <c r="L292" s="55"/>
      <c r="M292" s="35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  <c r="DB292" s="42"/>
      <c r="DC292" s="42"/>
      <c r="DD292" s="42"/>
      <c r="DE292" s="42"/>
      <c r="DF292" s="42"/>
      <c r="DG292" s="42"/>
      <c r="DH292" s="42"/>
      <c r="DI292" s="42"/>
      <c r="DJ292" s="42"/>
    </row>
    <row r="293" spans="1:114" x14ac:dyDescent="0.2">
      <c r="A293" s="98"/>
      <c r="B293" s="34"/>
      <c r="C293" s="35"/>
      <c r="D293" s="35"/>
      <c r="E293" s="35"/>
      <c r="F293" s="32"/>
      <c r="G293" s="32"/>
      <c r="H293" s="32"/>
      <c r="I293" s="32"/>
      <c r="J293" s="33"/>
      <c r="K293" s="33"/>
      <c r="L293" s="55"/>
      <c r="M293" s="35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  <c r="DB293" s="42"/>
      <c r="DC293" s="42"/>
      <c r="DD293" s="42"/>
      <c r="DE293" s="42"/>
      <c r="DF293" s="42"/>
      <c r="DG293" s="42"/>
      <c r="DH293" s="42"/>
      <c r="DI293" s="42"/>
      <c r="DJ293" s="42"/>
    </row>
    <row r="294" spans="1:114" x14ac:dyDescent="0.2">
      <c r="A294" s="98"/>
      <c r="B294" s="34"/>
      <c r="C294" s="35"/>
      <c r="D294" s="35"/>
      <c r="E294" s="35"/>
      <c r="F294" s="32"/>
      <c r="G294" s="32"/>
      <c r="H294" s="32"/>
      <c r="I294" s="32"/>
      <c r="J294" s="33"/>
      <c r="K294" s="33"/>
      <c r="L294" s="55"/>
      <c r="M294" s="35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  <c r="DB294" s="42"/>
      <c r="DC294" s="42"/>
      <c r="DD294" s="42"/>
      <c r="DE294" s="42"/>
      <c r="DF294" s="42"/>
      <c r="DG294" s="42"/>
      <c r="DH294" s="42"/>
      <c r="DI294" s="42"/>
      <c r="DJ294" s="42"/>
    </row>
    <row r="295" spans="1:114" x14ac:dyDescent="0.2">
      <c r="A295" s="98"/>
      <c r="B295" s="34"/>
      <c r="C295" s="35"/>
      <c r="D295" s="35"/>
      <c r="E295" s="35"/>
      <c r="F295" s="32"/>
      <c r="G295" s="32"/>
      <c r="H295" s="32"/>
      <c r="I295" s="32"/>
      <c r="J295" s="33"/>
      <c r="K295" s="33"/>
      <c r="L295" s="55"/>
      <c r="M295" s="35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  <c r="DB295" s="42"/>
      <c r="DC295" s="42"/>
      <c r="DD295" s="42"/>
      <c r="DE295" s="42"/>
      <c r="DF295" s="42"/>
      <c r="DG295" s="42"/>
      <c r="DH295" s="42"/>
      <c r="DI295" s="42"/>
      <c r="DJ295" s="42"/>
    </row>
    <row r="296" spans="1:114" x14ac:dyDescent="0.2">
      <c r="A296" s="98"/>
      <c r="B296" s="34"/>
      <c r="C296" s="35"/>
      <c r="D296" s="35"/>
      <c r="E296" s="35"/>
      <c r="F296" s="32"/>
      <c r="G296" s="32"/>
      <c r="H296" s="32"/>
      <c r="I296" s="32"/>
      <c r="J296" s="33"/>
      <c r="K296" s="33"/>
      <c r="L296" s="55"/>
      <c r="M296" s="35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  <c r="DB296" s="42"/>
      <c r="DC296" s="42"/>
      <c r="DD296" s="42"/>
      <c r="DE296" s="42"/>
      <c r="DF296" s="42"/>
      <c r="DG296" s="42"/>
      <c r="DH296" s="42"/>
      <c r="DI296" s="42"/>
      <c r="DJ296" s="42"/>
    </row>
    <row r="297" spans="1:114" x14ac:dyDescent="0.2">
      <c r="A297" s="98"/>
      <c r="B297" s="34"/>
      <c r="C297" s="35"/>
      <c r="D297" s="35"/>
      <c r="E297" s="35"/>
      <c r="F297" s="32"/>
      <c r="G297" s="32"/>
      <c r="H297" s="32"/>
      <c r="I297" s="32"/>
      <c r="J297" s="33"/>
      <c r="K297" s="33"/>
      <c r="L297" s="55"/>
      <c r="M297" s="35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  <c r="DB297" s="42"/>
      <c r="DC297" s="42"/>
      <c r="DD297" s="42"/>
      <c r="DE297" s="42"/>
      <c r="DF297" s="42"/>
      <c r="DG297" s="42"/>
      <c r="DH297" s="42"/>
      <c r="DI297" s="42"/>
      <c r="DJ297" s="42"/>
    </row>
    <row r="298" spans="1:114" x14ac:dyDescent="0.2">
      <c r="A298" s="98"/>
      <c r="B298" s="34"/>
      <c r="C298" s="35"/>
      <c r="D298" s="35"/>
      <c r="E298" s="35"/>
      <c r="F298" s="32"/>
      <c r="G298" s="32"/>
      <c r="H298" s="32"/>
      <c r="I298" s="32"/>
      <c r="J298" s="33"/>
      <c r="K298" s="33"/>
      <c r="L298" s="55"/>
      <c r="M298" s="35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  <c r="DB298" s="42"/>
      <c r="DC298" s="42"/>
      <c r="DD298" s="42"/>
      <c r="DE298" s="42"/>
      <c r="DF298" s="42"/>
      <c r="DG298" s="42"/>
      <c r="DH298" s="42"/>
      <c r="DI298" s="42"/>
      <c r="DJ298" s="42"/>
    </row>
    <row r="299" spans="1:114" x14ac:dyDescent="0.2">
      <c r="A299" s="98"/>
      <c r="B299" s="34"/>
      <c r="C299" s="35"/>
      <c r="D299" s="35"/>
      <c r="E299" s="35"/>
      <c r="F299" s="32"/>
      <c r="G299" s="32"/>
      <c r="H299" s="32"/>
      <c r="I299" s="32"/>
      <c r="J299" s="33"/>
      <c r="K299" s="33"/>
      <c r="L299" s="55"/>
      <c r="M299" s="35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  <c r="DB299" s="42"/>
      <c r="DC299" s="42"/>
      <c r="DD299" s="42"/>
      <c r="DE299" s="42"/>
      <c r="DF299" s="42"/>
      <c r="DG299" s="42"/>
      <c r="DH299" s="42"/>
      <c r="DI299" s="42"/>
      <c r="DJ299" s="42"/>
    </row>
    <row r="300" spans="1:114" x14ac:dyDescent="0.2">
      <c r="A300" s="98"/>
      <c r="B300" s="34"/>
      <c r="C300" s="35"/>
      <c r="D300" s="35"/>
      <c r="E300" s="35"/>
      <c r="F300" s="32"/>
      <c r="G300" s="32"/>
      <c r="H300" s="32"/>
      <c r="I300" s="32"/>
      <c r="J300" s="33"/>
      <c r="K300" s="33"/>
      <c r="L300" s="55"/>
      <c r="M300" s="35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  <c r="DB300" s="42"/>
      <c r="DC300" s="42"/>
      <c r="DD300" s="42"/>
      <c r="DE300" s="42"/>
      <c r="DF300" s="42"/>
      <c r="DG300" s="42"/>
      <c r="DH300" s="42"/>
      <c r="DI300" s="42"/>
      <c r="DJ300" s="42"/>
    </row>
    <row r="301" spans="1:114" x14ac:dyDescent="0.2">
      <c r="A301" s="98"/>
      <c r="B301" s="72"/>
      <c r="C301" s="73"/>
      <c r="D301" s="73"/>
      <c r="E301" s="73"/>
      <c r="F301" s="74"/>
      <c r="G301" s="74"/>
      <c r="H301" s="74"/>
      <c r="I301" s="74"/>
      <c r="J301" s="75"/>
      <c r="K301" s="75"/>
      <c r="L301" s="76"/>
      <c r="M301" s="73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</row>
    <row r="302" spans="1:114" s="79" customFormat="1" x14ac:dyDescent="0.2">
      <c r="A302" s="99"/>
      <c r="L302" s="80"/>
      <c r="M302" s="80"/>
    </row>
    <row r="303" spans="1:114" s="79" customFormat="1" x14ac:dyDescent="0.2">
      <c r="A303" s="99"/>
      <c r="L303" s="80"/>
      <c r="M303" s="80"/>
    </row>
    <row r="304" spans="1:114" s="79" customFormat="1" x14ac:dyDescent="0.2">
      <c r="A304" s="99"/>
      <c r="L304" s="80"/>
      <c r="M304" s="80"/>
    </row>
    <row r="305" spans="1:13" s="79" customFormat="1" x14ac:dyDescent="0.2">
      <c r="A305" s="99"/>
      <c r="L305" s="80"/>
      <c r="M305" s="80"/>
    </row>
    <row r="306" spans="1:13" s="79" customFormat="1" x14ac:dyDescent="0.2">
      <c r="A306" s="99"/>
      <c r="L306" s="80"/>
      <c r="M306" s="80"/>
    </row>
    <row r="307" spans="1:13" s="79" customFormat="1" x14ac:dyDescent="0.2">
      <c r="A307" s="99"/>
      <c r="L307" s="80"/>
      <c r="M307" s="80"/>
    </row>
    <row r="308" spans="1:13" s="79" customFormat="1" x14ac:dyDescent="0.2">
      <c r="A308" s="99"/>
      <c r="L308" s="80"/>
      <c r="M308" s="80"/>
    </row>
    <row r="309" spans="1:13" s="79" customFormat="1" x14ac:dyDescent="0.2">
      <c r="A309" s="99"/>
      <c r="L309" s="80"/>
      <c r="M309" s="80"/>
    </row>
    <row r="310" spans="1:13" s="79" customFormat="1" x14ac:dyDescent="0.2">
      <c r="A310" s="99"/>
      <c r="L310" s="80"/>
      <c r="M310" s="80"/>
    </row>
    <row r="311" spans="1:13" s="79" customFormat="1" x14ac:dyDescent="0.2">
      <c r="A311" s="99"/>
      <c r="L311" s="80"/>
      <c r="M311" s="80"/>
    </row>
    <row r="312" spans="1:13" s="79" customFormat="1" x14ac:dyDescent="0.2">
      <c r="A312" s="99"/>
      <c r="L312" s="80"/>
      <c r="M312" s="80"/>
    </row>
    <row r="313" spans="1:13" s="79" customFormat="1" x14ac:dyDescent="0.2">
      <c r="A313" s="99"/>
      <c r="L313" s="80"/>
      <c r="M313" s="80"/>
    </row>
    <row r="314" spans="1:13" s="79" customFormat="1" x14ac:dyDescent="0.2">
      <c r="A314" s="99"/>
      <c r="L314" s="80"/>
      <c r="M314" s="80"/>
    </row>
    <row r="315" spans="1:13" s="79" customFormat="1" x14ac:dyDescent="0.2">
      <c r="A315" s="99"/>
      <c r="L315" s="80"/>
      <c r="M315" s="80"/>
    </row>
    <row r="316" spans="1:13" s="79" customFormat="1" x14ac:dyDescent="0.2">
      <c r="A316" s="99"/>
      <c r="L316" s="80"/>
      <c r="M316" s="80"/>
    </row>
    <row r="317" spans="1:13" s="79" customFormat="1" x14ac:dyDescent="0.2">
      <c r="A317" s="99"/>
      <c r="L317" s="80"/>
      <c r="M317" s="80"/>
    </row>
    <row r="318" spans="1:13" s="79" customFormat="1" x14ac:dyDescent="0.2">
      <c r="A318" s="99"/>
      <c r="L318" s="80"/>
      <c r="M318" s="80"/>
    </row>
    <row r="319" spans="1:13" s="79" customFormat="1" x14ac:dyDescent="0.2">
      <c r="A319" s="99"/>
      <c r="L319" s="80"/>
      <c r="M319" s="80"/>
    </row>
    <row r="320" spans="1:13" s="79" customFormat="1" x14ac:dyDescent="0.2">
      <c r="A320" s="99"/>
      <c r="L320" s="80"/>
      <c r="M320" s="80"/>
    </row>
    <row r="321" spans="1:13" s="79" customFormat="1" x14ac:dyDescent="0.2">
      <c r="A321" s="99"/>
      <c r="L321" s="80"/>
      <c r="M321" s="80"/>
    </row>
    <row r="322" spans="1:13" s="79" customFormat="1" x14ac:dyDescent="0.2">
      <c r="A322" s="99"/>
      <c r="L322" s="80"/>
      <c r="M322" s="80"/>
    </row>
    <row r="323" spans="1:13" s="79" customFormat="1" x14ac:dyDescent="0.2">
      <c r="A323" s="99"/>
      <c r="L323" s="80"/>
      <c r="M323" s="80"/>
    </row>
    <row r="324" spans="1:13" s="79" customFormat="1" x14ac:dyDescent="0.2">
      <c r="A324" s="99"/>
      <c r="L324" s="80"/>
      <c r="M324" s="80"/>
    </row>
    <row r="325" spans="1:13" s="79" customFormat="1" x14ac:dyDescent="0.2">
      <c r="A325" s="99"/>
      <c r="L325" s="80"/>
      <c r="M325" s="80"/>
    </row>
    <row r="326" spans="1:13" s="79" customFormat="1" x14ac:dyDescent="0.2">
      <c r="A326" s="99"/>
      <c r="L326" s="80"/>
      <c r="M326" s="80"/>
    </row>
    <row r="327" spans="1:13" s="79" customFormat="1" x14ac:dyDescent="0.2">
      <c r="A327" s="99"/>
      <c r="L327" s="80"/>
      <c r="M327" s="80"/>
    </row>
    <row r="328" spans="1:13" s="79" customFormat="1" x14ac:dyDescent="0.2">
      <c r="A328" s="99"/>
      <c r="L328" s="80"/>
      <c r="M328" s="80"/>
    </row>
    <row r="329" spans="1:13" s="79" customFormat="1" x14ac:dyDescent="0.2">
      <c r="A329" s="99"/>
      <c r="L329" s="80"/>
      <c r="M329" s="80"/>
    </row>
    <row r="330" spans="1:13" s="79" customFormat="1" x14ac:dyDescent="0.2">
      <c r="A330" s="99"/>
      <c r="L330" s="80"/>
      <c r="M330" s="80"/>
    </row>
    <row r="331" spans="1:13" s="79" customFormat="1" x14ac:dyDescent="0.2">
      <c r="A331" s="99"/>
      <c r="L331" s="80"/>
      <c r="M331" s="80"/>
    </row>
    <row r="332" spans="1:13" s="79" customFormat="1" x14ac:dyDescent="0.2">
      <c r="A332" s="99"/>
      <c r="L332" s="80"/>
      <c r="M332" s="80"/>
    </row>
    <row r="333" spans="1:13" s="79" customFormat="1" x14ac:dyDescent="0.2">
      <c r="A333" s="99"/>
      <c r="L333" s="80"/>
      <c r="M333" s="80"/>
    </row>
    <row r="334" spans="1:13" s="79" customFormat="1" x14ac:dyDescent="0.2">
      <c r="A334" s="99"/>
      <c r="L334" s="80"/>
      <c r="M334" s="80"/>
    </row>
    <row r="335" spans="1:13" s="79" customFormat="1" x14ac:dyDescent="0.2">
      <c r="A335" s="99"/>
      <c r="L335" s="80"/>
      <c r="M335" s="80"/>
    </row>
    <row r="336" spans="1:13" s="79" customFormat="1" x14ac:dyDescent="0.2">
      <c r="A336" s="99"/>
      <c r="L336" s="80"/>
      <c r="M336" s="80"/>
    </row>
    <row r="337" spans="1:13" s="79" customFormat="1" x14ac:dyDescent="0.2">
      <c r="A337" s="99"/>
      <c r="L337" s="80"/>
      <c r="M337" s="80"/>
    </row>
    <row r="338" spans="1:13" s="79" customFormat="1" x14ac:dyDescent="0.2">
      <c r="A338" s="99"/>
      <c r="L338" s="80"/>
      <c r="M338" s="80"/>
    </row>
    <row r="339" spans="1:13" s="79" customFormat="1" x14ac:dyDescent="0.2">
      <c r="A339" s="99"/>
      <c r="L339" s="80"/>
      <c r="M339" s="80"/>
    </row>
    <row r="340" spans="1:13" s="79" customFormat="1" x14ac:dyDescent="0.2">
      <c r="A340" s="99"/>
      <c r="L340" s="80"/>
      <c r="M340" s="80"/>
    </row>
    <row r="341" spans="1:13" s="79" customFormat="1" x14ac:dyDescent="0.2">
      <c r="A341" s="99"/>
      <c r="L341" s="80"/>
      <c r="M341" s="80"/>
    </row>
    <row r="342" spans="1:13" s="79" customFormat="1" x14ac:dyDescent="0.2">
      <c r="A342" s="99"/>
      <c r="L342" s="80"/>
      <c r="M342" s="80"/>
    </row>
    <row r="343" spans="1:13" s="79" customFormat="1" x14ac:dyDescent="0.2">
      <c r="A343" s="99"/>
      <c r="L343" s="80"/>
      <c r="M343" s="80"/>
    </row>
    <row r="344" spans="1:13" s="79" customFormat="1" x14ac:dyDescent="0.2">
      <c r="A344" s="99"/>
      <c r="L344" s="80"/>
      <c r="M344" s="80"/>
    </row>
    <row r="345" spans="1:13" s="79" customFormat="1" x14ac:dyDescent="0.2">
      <c r="A345" s="99"/>
      <c r="L345" s="80"/>
      <c r="M345" s="80"/>
    </row>
    <row r="346" spans="1:13" s="79" customFormat="1" x14ac:dyDescent="0.2">
      <c r="A346" s="99"/>
      <c r="L346" s="80"/>
      <c r="M346" s="80"/>
    </row>
    <row r="347" spans="1:13" s="79" customFormat="1" x14ac:dyDescent="0.2">
      <c r="A347" s="99"/>
      <c r="L347" s="80"/>
      <c r="M347" s="80"/>
    </row>
    <row r="348" spans="1:13" s="79" customFormat="1" x14ac:dyDescent="0.2">
      <c r="A348" s="99"/>
      <c r="L348" s="80"/>
      <c r="M348" s="80"/>
    </row>
    <row r="349" spans="1:13" s="79" customFormat="1" x14ac:dyDescent="0.2">
      <c r="A349" s="99"/>
      <c r="L349" s="80"/>
      <c r="M349" s="80"/>
    </row>
    <row r="350" spans="1:13" s="79" customFormat="1" x14ac:dyDescent="0.2">
      <c r="A350" s="99"/>
      <c r="L350" s="80"/>
      <c r="M350" s="80"/>
    </row>
    <row r="351" spans="1:13" s="79" customFormat="1" x14ac:dyDescent="0.2">
      <c r="A351" s="99"/>
      <c r="L351" s="80"/>
      <c r="M351" s="80"/>
    </row>
    <row r="352" spans="1:13" s="79" customFormat="1" x14ac:dyDescent="0.2">
      <c r="A352" s="99"/>
      <c r="L352" s="80"/>
      <c r="M352" s="80"/>
    </row>
    <row r="353" spans="1:13" s="79" customFormat="1" x14ac:dyDescent="0.2">
      <c r="A353" s="99"/>
      <c r="L353" s="80"/>
      <c r="M353" s="80"/>
    </row>
    <row r="354" spans="1:13" s="79" customFormat="1" x14ac:dyDescent="0.2">
      <c r="A354" s="99"/>
      <c r="L354" s="80"/>
      <c r="M354" s="80"/>
    </row>
    <row r="355" spans="1:13" s="79" customFormat="1" x14ac:dyDescent="0.2">
      <c r="A355" s="99"/>
      <c r="L355" s="80"/>
      <c r="M355" s="80"/>
    </row>
    <row r="356" spans="1:13" s="79" customFormat="1" x14ac:dyDescent="0.2">
      <c r="A356" s="99"/>
      <c r="L356" s="80"/>
      <c r="M356" s="80"/>
    </row>
    <row r="357" spans="1:13" s="79" customFormat="1" x14ac:dyDescent="0.2">
      <c r="A357" s="99"/>
      <c r="L357" s="80"/>
      <c r="M357" s="80"/>
    </row>
    <row r="358" spans="1:13" s="79" customFormat="1" x14ac:dyDescent="0.2">
      <c r="A358" s="99"/>
      <c r="L358" s="80"/>
      <c r="M358" s="80"/>
    </row>
    <row r="359" spans="1:13" s="79" customFormat="1" x14ac:dyDescent="0.2">
      <c r="A359" s="99"/>
      <c r="L359" s="80"/>
      <c r="M359" s="80"/>
    </row>
    <row r="360" spans="1:13" s="79" customFormat="1" x14ac:dyDescent="0.2">
      <c r="A360" s="99"/>
      <c r="L360" s="80"/>
      <c r="M360" s="80"/>
    </row>
    <row r="361" spans="1:13" s="79" customFormat="1" x14ac:dyDescent="0.2">
      <c r="A361" s="99"/>
      <c r="L361" s="80"/>
      <c r="M361" s="80"/>
    </row>
    <row r="362" spans="1:13" s="79" customFormat="1" x14ac:dyDescent="0.2">
      <c r="A362" s="99"/>
      <c r="L362" s="80"/>
      <c r="M362" s="80"/>
    </row>
    <row r="363" spans="1:13" s="79" customFormat="1" x14ac:dyDescent="0.2">
      <c r="A363" s="99"/>
      <c r="L363" s="80"/>
      <c r="M363" s="80"/>
    </row>
    <row r="364" spans="1:13" s="79" customFormat="1" x14ac:dyDescent="0.2">
      <c r="A364" s="99"/>
      <c r="L364" s="80"/>
      <c r="M364" s="80"/>
    </row>
    <row r="365" spans="1:13" s="79" customFormat="1" x14ac:dyDescent="0.2">
      <c r="A365" s="99"/>
      <c r="L365" s="80"/>
      <c r="M365" s="80"/>
    </row>
    <row r="366" spans="1:13" s="79" customFormat="1" x14ac:dyDescent="0.2">
      <c r="A366" s="99"/>
      <c r="L366" s="80"/>
      <c r="M366" s="80"/>
    </row>
    <row r="367" spans="1:13" s="79" customFormat="1" x14ac:dyDescent="0.2">
      <c r="A367" s="99"/>
      <c r="L367" s="80"/>
      <c r="M367" s="80"/>
    </row>
    <row r="368" spans="1:13" s="79" customFormat="1" x14ac:dyDescent="0.2">
      <c r="A368" s="99"/>
      <c r="L368" s="80"/>
      <c r="M368" s="80"/>
    </row>
    <row r="369" spans="1:13" s="79" customFormat="1" x14ac:dyDescent="0.2">
      <c r="A369" s="99"/>
      <c r="L369" s="80"/>
      <c r="M369" s="80"/>
    </row>
    <row r="370" spans="1:13" s="79" customFormat="1" x14ac:dyDescent="0.2">
      <c r="A370" s="99"/>
      <c r="L370" s="80"/>
      <c r="M370" s="80"/>
    </row>
    <row r="371" spans="1:13" s="79" customFormat="1" x14ac:dyDescent="0.2">
      <c r="A371" s="99"/>
      <c r="L371" s="80"/>
      <c r="M371" s="80"/>
    </row>
    <row r="372" spans="1:13" s="79" customFormat="1" x14ac:dyDescent="0.2">
      <c r="A372" s="99"/>
      <c r="L372" s="80"/>
      <c r="M372" s="80"/>
    </row>
    <row r="373" spans="1:13" s="79" customFormat="1" x14ac:dyDescent="0.2">
      <c r="A373" s="99"/>
      <c r="L373" s="80"/>
      <c r="M373" s="80"/>
    </row>
    <row r="374" spans="1:13" s="79" customFormat="1" x14ac:dyDescent="0.2">
      <c r="A374" s="99"/>
      <c r="L374" s="80"/>
      <c r="M374" s="80"/>
    </row>
    <row r="375" spans="1:13" s="79" customFormat="1" x14ac:dyDescent="0.2">
      <c r="A375" s="99"/>
      <c r="L375" s="80"/>
      <c r="M375" s="80"/>
    </row>
    <row r="376" spans="1:13" s="79" customFormat="1" x14ac:dyDescent="0.2">
      <c r="A376" s="99"/>
      <c r="L376" s="80"/>
      <c r="M376" s="80"/>
    </row>
    <row r="377" spans="1:13" s="79" customFormat="1" x14ac:dyDescent="0.2">
      <c r="A377" s="99"/>
      <c r="L377" s="80"/>
      <c r="M377" s="80"/>
    </row>
    <row r="378" spans="1:13" s="79" customFormat="1" x14ac:dyDescent="0.2">
      <c r="A378" s="99"/>
      <c r="L378" s="80"/>
      <c r="M378" s="80"/>
    </row>
    <row r="379" spans="1:13" s="79" customFormat="1" x14ac:dyDescent="0.2">
      <c r="A379" s="99"/>
      <c r="L379" s="80"/>
      <c r="M379" s="80"/>
    </row>
    <row r="380" spans="1:13" s="79" customFormat="1" x14ac:dyDescent="0.2">
      <c r="A380" s="99"/>
      <c r="L380" s="80"/>
      <c r="M380" s="80"/>
    </row>
    <row r="381" spans="1:13" s="79" customFormat="1" x14ac:dyDescent="0.2">
      <c r="A381" s="99"/>
      <c r="L381" s="80"/>
      <c r="M381" s="80"/>
    </row>
    <row r="382" spans="1:13" s="79" customFormat="1" x14ac:dyDescent="0.2">
      <c r="A382" s="99"/>
      <c r="L382" s="80"/>
      <c r="M382" s="80"/>
    </row>
    <row r="383" spans="1:13" s="79" customFormat="1" x14ac:dyDescent="0.2">
      <c r="A383" s="99"/>
      <c r="L383" s="80"/>
      <c r="M383" s="80"/>
    </row>
    <row r="384" spans="1:13" s="79" customFormat="1" x14ac:dyDescent="0.2">
      <c r="A384" s="99"/>
      <c r="L384" s="80"/>
      <c r="M384" s="80"/>
    </row>
    <row r="385" spans="1:13" s="79" customFormat="1" x14ac:dyDescent="0.2">
      <c r="A385" s="99"/>
      <c r="L385" s="80"/>
      <c r="M385" s="80"/>
    </row>
    <row r="386" spans="1:13" s="79" customFormat="1" x14ac:dyDescent="0.2">
      <c r="A386" s="99"/>
      <c r="L386" s="80"/>
      <c r="M386" s="80"/>
    </row>
    <row r="387" spans="1:13" s="79" customFormat="1" x14ac:dyDescent="0.2">
      <c r="A387" s="99"/>
      <c r="L387" s="80"/>
      <c r="M387" s="80"/>
    </row>
    <row r="388" spans="1:13" s="79" customFormat="1" x14ac:dyDescent="0.2">
      <c r="A388" s="99"/>
      <c r="L388" s="80"/>
      <c r="M388" s="80"/>
    </row>
    <row r="389" spans="1:13" s="79" customFormat="1" x14ac:dyDescent="0.2">
      <c r="A389" s="99"/>
      <c r="L389" s="80"/>
      <c r="M389" s="80"/>
    </row>
    <row r="390" spans="1:13" s="79" customFormat="1" x14ac:dyDescent="0.2">
      <c r="A390" s="99"/>
      <c r="L390" s="80"/>
      <c r="M390" s="80"/>
    </row>
    <row r="391" spans="1:13" s="79" customFormat="1" x14ac:dyDescent="0.2">
      <c r="A391" s="99"/>
      <c r="L391" s="80"/>
      <c r="M391" s="80"/>
    </row>
    <row r="392" spans="1:13" s="79" customFormat="1" x14ac:dyDescent="0.2">
      <c r="A392" s="99"/>
      <c r="L392" s="80"/>
      <c r="M392" s="80"/>
    </row>
    <row r="393" spans="1:13" s="79" customFormat="1" x14ac:dyDescent="0.2">
      <c r="A393" s="99"/>
      <c r="L393" s="80"/>
      <c r="M393" s="80"/>
    </row>
    <row r="394" spans="1:13" s="79" customFormat="1" x14ac:dyDescent="0.2">
      <c r="A394" s="99"/>
      <c r="L394" s="80"/>
      <c r="M394" s="80"/>
    </row>
    <row r="395" spans="1:13" s="79" customFormat="1" x14ac:dyDescent="0.2">
      <c r="A395" s="99"/>
      <c r="L395" s="80"/>
      <c r="M395" s="80"/>
    </row>
    <row r="396" spans="1:13" s="79" customFormat="1" x14ac:dyDescent="0.2">
      <c r="A396" s="99"/>
      <c r="L396" s="80"/>
      <c r="M396" s="80"/>
    </row>
    <row r="397" spans="1:13" s="79" customFormat="1" x14ac:dyDescent="0.2">
      <c r="A397" s="99"/>
      <c r="L397" s="80"/>
      <c r="M397" s="80"/>
    </row>
    <row r="398" spans="1:13" s="79" customFormat="1" x14ac:dyDescent="0.2">
      <c r="A398" s="99"/>
      <c r="L398" s="80"/>
      <c r="M398" s="80"/>
    </row>
    <row r="399" spans="1:13" s="79" customFormat="1" x14ac:dyDescent="0.2">
      <c r="A399" s="99"/>
      <c r="L399" s="80"/>
      <c r="M399" s="80"/>
    </row>
    <row r="400" spans="1:13" s="79" customFormat="1" x14ac:dyDescent="0.2">
      <c r="A400" s="99"/>
      <c r="L400" s="80"/>
      <c r="M400" s="80"/>
    </row>
    <row r="401" spans="1:13" s="79" customFormat="1" x14ac:dyDescent="0.2">
      <c r="A401" s="99"/>
      <c r="L401" s="80"/>
      <c r="M401" s="80"/>
    </row>
    <row r="402" spans="1:13" s="79" customFormat="1" x14ac:dyDescent="0.2">
      <c r="A402" s="99"/>
      <c r="L402" s="80"/>
      <c r="M402" s="80"/>
    </row>
    <row r="403" spans="1:13" s="79" customFormat="1" x14ac:dyDescent="0.2">
      <c r="A403" s="99"/>
      <c r="L403" s="80"/>
      <c r="M403" s="80"/>
    </row>
    <row r="404" spans="1:13" s="79" customFormat="1" x14ac:dyDescent="0.2">
      <c r="A404" s="99"/>
      <c r="L404" s="80"/>
      <c r="M404" s="80"/>
    </row>
    <row r="405" spans="1:13" s="79" customFormat="1" x14ac:dyDescent="0.2">
      <c r="A405" s="99"/>
      <c r="L405" s="80"/>
      <c r="M405" s="80"/>
    </row>
    <row r="406" spans="1:13" s="79" customFormat="1" x14ac:dyDescent="0.2">
      <c r="A406" s="99"/>
      <c r="L406" s="80"/>
      <c r="M406" s="80"/>
    </row>
    <row r="407" spans="1:13" s="79" customFormat="1" x14ac:dyDescent="0.2">
      <c r="A407" s="99"/>
      <c r="L407" s="80"/>
      <c r="M407" s="80"/>
    </row>
    <row r="408" spans="1:13" s="79" customFormat="1" x14ac:dyDescent="0.2">
      <c r="A408" s="99"/>
      <c r="L408" s="80"/>
      <c r="M408" s="80"/>
    </row>
    <row r="409" spans="1:13" s="79" customFormat="1" x14ac:dyDescent="0.2">
      <c r="A409" s="99"/>
      <c r="L409" s="80"/>
      <c r="M409" s="80"/>
    </row>
    <row r="410" spans="1:13" s="79" customFormat="1" x14ac:dyDescent="0.2">
      <c r="A410" s="99"/>
      <c r="L410" s="80"/>
      <c r="M410" s="80"/>
    </row>
    <row r="411" spans="1:13" s="79" customFormat="1" x14ac:dyDescent="0.2">
      <c r="A411" s="99"/>
      <c r="L411" s="80"/>
      <c r="M411" s="80"/>
    </row>
    <row r="412" spans="1:13" s="79" customFormat="1" x14ac:dyDescent="0.2">
      <c r="A412" s="99"/>
      <c r="L412" s="80"/>
      <c r="M412" s="80"/>
    </row>
    <row r="413" spans="1:13" s="79" customFormat="1" x14ac:dyDescent="0.2">
      <c r="A413" s="99"/>
      <c r="L413" s="80"/>
      <c r="M413" s="80"/>
    </row>
    <row r="414" spans="1:13" s="79" customFormat="1" x14ac:dyDescent="0.2">
      <c r="A414" s="99"/>
      <c r="L414" s="80"/>
      <c r="M414" s="80"/>
    </row>
    <row r="415" spans="1:13" s="79" customFormat="1" x14ac:dyDescent="0.2">
      <c r="A415" s="99"/>
      <c r="L415" s="80"/>
      <c r="M415" s="80"/>
    </row>
    <row r="416" spans="1:13" s="79" customFormat="1" x14ac:dyDescent="0.2">
      <c r="A416" s="99"/>
      <c r="L416" s="80"/>
      <c r="M416" s="80"/>
    </row>
    <row r="417" spans="1:13" s="79" customFormat="1" x14ac:dyDescent="0.2">
      <c r="A417" s="99"/>
      <c r="L417" s="80"/>
      <c r="M417" s="80"/>
    </row>
    <row r="418" spans="1:13" s="79" customFormat="1" x14ac:dyDescent="0.2">
      <c r="A418" s="99"/>
      <c r="L418" s="80"/>
      <c r="M418" s="80"/>
    </row>
    <row r="419" spans="1:13" s="79" customFormat="1" x14ac:dyDescent="0.2">
      <c r="A419" s="99"/>
      <c r="L419" s="80"/>
      <c r="M419" s="80"/>
    </row>
    <row r="420" spans="1:13" s="79" customFormat="1" x14ac:dyDescent="0.2">
      <c r="A420" s="99"/>
      <c r="L420" s="80"/>
      <c r="M420" s="80"/>
    </row>
    <row r="421" spans="1:13" s="79" customFormat="1" x14ac:dyDescent="0.2">
      <c r="A421" s="99"/>
      <c r="L421" s="80"/>
      <c r="M421" s="80"/>
    </row>
    <row r="422" spans="1:13" s="79" customFormat="1" x14ac:dyDescent="0.2">
      <c r="A422" s="99"/>
      <c r="L422" s="80"/>
      <c r="M422" s="80"/>
    </row>
    <row r="423" spans="1:13" s="79" customFormat="1" x14ac:dyDescent="0.2">
      <c r="A423" s="99"/>
      <c r="L423" s="80"/>
      <c r="M423" s="80"/>
    </row>
    <row r="424" spans="1:13" s="79" customFormat="1" x14ac:dyDescent="0.2">
      <c r="A424" s="99"/>
      <c r="L424" s="80"/>
      <c r="M424" s="80"/>
    </row>
    <row r="425" spans="1:13" s="79" customFormat="1" x14ac:dyDescent="0.2">
      <c r="A425" s="99"/>
      <c r="L425" s="80"/>
      <c r="M425" s="80"/>
    </row>
    <row r="426" spans="1:13" s="79" customFormat="1" x14ac:dyDescent="0.2">
      <c r="A426" s="99"/>
      <c r="L426" s="80"/>
      <c r="M426" s="80"/>
    </row>
    <row r="427" spans="1:13" s="79" customFormat="1" x14ac:dyDescent="0.2">
      <c r="A427" s="99"/>
      <c r="L427" s="80"/>
      <c r="M427" s="80"/>
    </row>
    <row r="428" spans="1:13" s="79" customFormat="1" x14ac:dyDescent="0.2">
      <c r="A428" s="99"/>
      <c r="L428" s="80"/>
      <c r="M428" s="80"/>
    </row>
    <row r="429" spans="1:13" s="79" customFormat="1" x14ac:dyDescent="0.2">
      <c r="A429" s="99"/>
      <c r="L429" s="80"/>
      <c r="M429" s="80"/>
    </row>
    <row r="430" spans="1:13" s="79" customFormat="1" x14ac:dyDescent="0.2">
      <c r="A430" s="99"/>
      <c r="L430" s="80"/>
      <c r="M430" s="80"/>
    </row>
    <row r="431" spans="1:13" s="79" customFormat="1" x14ac:dyDescent="0.2">
      <c r="A431" s="99"/>
      <c r="L431" s="80"/>
      <c r="M431" s="80"/>
    </row>
    <row r="432" spans="1:13" s="79" customFormat="1" x14ac:dyDescent="0.2">
      <c r="A432" s="99"/>
      <c r="L432" s="80"/>
      <c r="M432" s="80"/>
    </row>
    <row r="433" spans="1:13" s="79" customFormat="1" x14ac:dyDescent="0.2">
      <c r="A433" s="99"/>
      <c r="L433" s="80"/>
      <c r="M433" s="80"/>
    </row>
    <row r="434" spans="1:13" s="79" customFormat="1" x14ac:dyDescent="0.2">
      <c r="A434" s="99"/>
      <c r="L434" s="80"/>
      <c r="M434" s="80"/>
    </row>
    <row r="435" spans="1:13" s="79" customFormat="1" x14ac:dyDescent="0.2">
      <c r="A435" s="99"/>
      <c r="L435" s="80"/>
      <c r="M435" s="80"/>
    </row>
    <row r="436" spans="1:13" s="79" customFormat="1" x14ac:dyDescent="0.2">
      <c r="A436" s="99"/>
      <c r="L436" s="80"/>
      <c r="M436" s="80"/>
    </row>
    <row r="437" spans="1:13" s="79" customFormat="1" x14ac:dyDescent="0.2">
      <c r="A437" s="99"/>
      <c r="L437" s="80"/>
      <c r="M437" s="80"/>
    </row>
    <row r="438" spans="1:13" s="79" customFormat="1" x14ac:dyDescent="0.2">
      <c r="A438" s="99"/>
      <c r="L438" s="80"/>
      <c r="M438" s="80"/>
    </row>
    <row r="439" spans="1:13" s="79" customFormat="1" x14ac:dyDescent="0.2">
      <c r="A439" s="99"/>
      <c r="L439" s="80"/>
      <c r="M439" s="80"/>
    </row>
    <row r="440" spans="1:13" s="79" customFormat="1" x14ac:dyDescent="0.2">
      <c r="A440" s="99"/>
      <c r="L440" s="80"/>
      <c r="M440" s="80"/>
    </row>
    <row r="441" spans="1:13" s="79" customFormat="1" x14ac:dyDescent="0.2">
      <c r="A441" s="99"/>
      <c r="L441" s="80"/>
      <c r="M441" s="80"/>
    </row>
    <row r="442" spans="1:13" s="79" customFormat="1" x14ac:dyDescent="0.2">
      <c r="A442" s="99"/>
      <c r="L442" s="80"/>
      <c r="M442" s="80"/>
    </row>
    <row r="443" spans="1:13" s="79" customFormat="1" x14ac:dyDescent="0.2">
      <c r="A443" s="99"/>
      <c r="L443" s="80"/>
      <c r="M443" s="80"/>
    </row>
    <row r="444" spans="1:13" s="79" customFormat="1" ht="13.5" customHeight="1" x14ac:dyDescent="0.2">
      <c r="A444" s="99"/>
      <c r="L444" s="80"/>
      <c r="M444" s="80"/>
    </row>
    <row r="445" spans="1:13" s="79" customFormat="1" x14ac:dyDescent="0.2">
      <c r="A445" s="99"/>
      <c r="L445" s="80"/>
      <c r="M445" s="80"/>
    </row>
    <row r="446" spans="1:13" s="79" customFormat="1" x14ac:dyDescent="0.2">
      <c r="A446" s="99"/>
      <c r="L446" s="80"/>
      <c r="M446" s="80"/>
    </row>
    <row r="447" spans="1:13" s="79" customFormat="1" x14ac:dyDescent="0.2">
      <c r="A447" s="99"/>
      <c r="L447" s="80"/>
      <c r="M447" s="80"/>
    </row>
    <row r="448" spans="1:13" s="79" customFormat="1" x14ac:dyDescent="0.2">
      <c r="A448" s="99"/>
      <c r="L448" s="80"/>
      <c r="M448" s="80"/>
    </row>
    <row r="449" spans="1:13" s="79" customFormat="1" x14ac:dyDescent="0.2">
      <c r="A449" s="99"/>
      <c r="L449" s="80"/>
      <c r="M449" s="80"/>
    </row>
    <row r="450" spans="1:13" s="79" customFormat="1" x14ac:dyDescent="0.2">
      <c r="A450" s="99"/>
      <c r="L450" s="80"/>
      <c r="M450" s="80"/>
    </row>
    <row r="451" spans="1:13" s="79" customFormat="1" x14ac:dyDescent="0.2">
      <c r="A451" s="99"/>
      <c r="L451" s="80"/>
      <c r="M451" s="80"/>
    </row>
    <row r="452" spans="1:13" s="79" customFormat="1" x14ac:dyDescent="0.2">
      <c r="A452" s="99"/>
      <c r="L452" s="80"/>
      <c r="M452" s="80"/>
    </row>
    <row r="453" spans="1:13" s="79" customFormat="1" x14ac:dyDescent="0.2">
      <c r="A453" s="99"/>
      <c r="L453" s="80"/>
      <c r="M453" s="80"/>
    </row>
    <row r="454" spans="1:13" s="79" customFormat="1" x14ac:dyDescent="0.2">
      <c r="A454" s="99"/>
      <c r="L454" s="80"/>
      <c r="M454" s="80"/>
    </row>
    <row r="455" spans="1:13" s="79" customFormat="1" x14ac:dyDescent="0.2">
      <c r="A455" s="99"/>
      <c r="L455" s="80"/>
      <c r="M455" s="80"/>
    </row>
    <row r="456" spans="1:13" s="79" customFormat="1" x14ac:dyDescent="0.2">
      <c r="A456" s="99"/>
      <c r="L456" s="80"/>
      <c r="M456" s="80"/>
    </row>
    <row r="457" spans="1:13" s="79" customFormat="1" x14ac:dyDescent="0.2">
      <c r="A457" s="99"/>
      <c r="L457" s="80"/>
      <c r="M457" s="80"/>
    </row>
    <row r="458" spans="1:13" s="79" customFormat="1" x14ac:dyDescent="0.2">
      <c r="A458" s="99"/>
      <c r="L458" s="80"/>
      <c r="M458" s="80"/>
    </row>
    <row r="459" spans="1:13" s="79" customFormat="1" x14ac:dyDescent="0.2">
      <c r="A459" s="99"/>
      <c r="L459" s="80"/>
      <c r="M459" s="80"/>
    </row>
    <row r="460" spans="1:13" s="79" customFormat="1" x14ac:dyDescent="0.2">
      <c r="A460" s="99"/>
      <c r="L460" s="80"/>
      <c r="M460" s="80"/>
    </row>
    <row r="461" spans="1:13" s="79" customFormat="1" x14ac:dyDescent="0.2">
      <c r="A461" s="99"/>
      <c r="L461" s="80"/>
      <c r="M461" s="80"/>
    </row>
    <row r="462" spans="1:13" s="79" customFormat="1" x14ac:dyDescent="0.2">
      <c r="A462" s="99"/>
      <c r="L462" s="80"/>
      <c r="M462" s="80"/>
    </row>
    <row r="463" spans="1:13" s="79" customFormat="1" x14ac:dyDescent="0.2">
      <c r="A463" s="99"/>
      <c r="L463" s="80"/>
      <c r="M463" s="80"/>
    </row>
    <row r="464" spans="1:13" s="79" customFormat="1" x14ac:dyDescent="0.2">
      <c r="A464" s="99"/>
      <c r="L464" s="80"/>
      <c r="M464" s="80"/>
    </row>
    <row r="465" spans="1:13" s="79" customFormat="1" x14ac:dyDescent="0.2">
      <c r="A465" s="99"/>
      <c r="L465" s="80"/>
      <c r="M465" s="80"/>
    </row>
    <row r="466" spans="1:13" s="79" customFormat="1" x14ac:dyDescent="0.2">
      <c r="A466" s="99"/>
      <c r="L466" s="80"/>
      <c r="M466" s="80"/>
    </row>
    <row r="467" spans="1:13" s="79" customFormat="1" x14ac:dyDescent="0.2">
      <c r="A467" s="99"/>
      <c r="L467" s="80"/>
      <c r="M467" s="80"/>
    </row>
    <row r="468" spans="1:13" s="79" customFormat="1" x14ac:dyDescent="0.2">
      <c r="A468" s="99"/>
      <c r="L468" s="80"/>
      <c r="M468" s="80"/>
    </row>
    <row r="469" spans="1:13" s="79" customFormat="1" x14ac:dyDescent="0.2">
      <c r="A469" s="99"/>
      <c r="L469" s="80"/>
      <c r="M469" s="80"/>
    </row>
    <row r="470" spans="1:13" s="79" customFormat="1" x14ac:dyDescent="0.2">
      <c r="A470" s="99"/>
      <c r="L470" s="80"/>
      <c r="M470" s="80"/>
    </row>
    <row r="471" spans="1:13" s="79" customFormat="1" x14ac:dyDescent="0.2">
      <c r="A471" s="99"/>
      <c r="L471" s="80"/>
      <c r="M471" s="80"/>
    </row>
    <row r="472" spans="1:13" s="79" customFormat="1" x14ac:dyDescent="0.2">
      <c r="A472" s="99"/>
      <c r="L472" s="80"/>
      <c r="M472" s="80"/>
    </row>
    <row r="473" spans="1:13" s="79" customFormat="1" x14ac:dyDescent="0.2">
      <c r="A473" s="99"/>
      <c r="L473" s="80"/>
      <c r="M473" s="80"/>
    </row>
    <row r="474" spans="1:13" s="79" customFormat="1" x14ac:dyDescent="0.2">
      <c r="A474" s="99"/>
      <c r="L474" s="80"/>
      <c r="M474" s="80"/>
    </row>
    <row r="475" spans="1:13" s="79" customFormat="1" x14ac:dyDescent="0.2">
      <c r="A475" s="99"/>
      <c r="L475" s="80"/>
      <c r="M475" s="80"/>
    </row>
    <row r="476" spans="1:13" s="79" customFormat="1" x14ac:dyDescent="0.2">
      <c r="A476" s="99"/>
      <c r="L476" s="80"/>
      <c r="M476" s="80"/>
    </row>
    <row r="477" spans="1:13" s="79" customFormat="1" x14ac:dyDescent="0.2">
      <c r="A477" s="99"/>
      <c r="L477" s="80"/>
      <c r="M477" s="80"/>
    </row>
    <row r="478" spans="1:13" s="79" customFormat="1" x14ac:dyDescent="0.2">
      <c r="A478" s="99"/>
      <c r="L478" s="80"/>
      <c r="M478" s="80"/>
    </row>
    <row r="479" spans="1:13" s="79" customFormat="1" x14ac:dyDescent="0.2">
      <c r="A479" s="99"/>
      <c r="L479" s="80"/>
      <c r="M479" s="80"/>
    </row>
    <row r="480" spans="1:13" s="79" customFormat="1" x14ac:dyDescent="0.2">
      <c r="A480" s="99"/>
      <c r="L480" s="80"/>
      <c r="M480" s="80"/>
    </row>
    <row r="481" spans="1:13" s="79" customFormat="1" x14ac:dyDescent="0.2">
      <c r="A481" s="99"/>
      <c r="L481" s="80"/>
      <c r="M481" s="80"/>
    </row>
    <row r="482" spans="1:13" s="79" customFormat="1" x14ac:dyDescent="0.2">
      <c r="A482" s="99"/>
      <c r="L482" s="80"/>
      <c r="M482" s="80"/>
    </row>
    <row r="483" spans="1:13" s="79" customFormat="1" x14ac:dyDescent="0.2">
      <c r="A483" s="99"/>
      <c r="L483" s="80"/>
      <c r="M483" s="80"/>
    </row>
    <row r="484" spans="1:13" s="79" customFormat="1" x14ac:dyDescent="0.2">
      <c r="A484" s="99"/>
      <c r="L484" s="80"/>
      <c r="M484" s="80"/>
    </row>
    <row r="485" spans="1:13" s="79" customFormat="1" x14ac:dyDescent="0.2">
      <c r="A485" s="99"/>
      <c r="L485" s="80"/>
      <c r="M485" s="80"/>
    </row>
    <row r="486" spans="1:13" s="79" customFormat="1" x14ac:dyDescent="0.2">
      <c r="A486" s="99"/>
      <c r="L486" s="80"/>
      <c r="M486" s="80"/>
    </row>
    <row r="487" spans="1:13" s="79" customFormat="1" x14ac:dyDescent="0.2">
      <c r="A487" s="99"/>
      <c r="L487" s="80"/>
      <c r="M487" s="80"/>
    </row>
    <row r="488" spans="1:13" s="79" customFormat="1" x14ac:dyDescent="0.2">
      <c r="A488" s="99"/>
      <c r="L488" s="80"/>
      <c r="M488" s="80"/>
    </row>
    <row r="489" spans="1:13" s="79" customFormat="1" x14ac:dyDescent="0.2">
      <c r="A489" s="99"/>
      <c r="L489" s="80"/>
      <c r="M489" s="80"/>
    </row>
    <row r="490" spans="1:13" s="79" customFormat="1" x14ac:dyDescent="0.2">
      <c r="A490" s="99"/>
      <c r="L490" s="80"/>
      <c r="M490" s="80"/>
    </row>
    <row r="491" spans="1:13" s="79" customFormat="1" x14ac:dyDescent="0.2">
      <c r="A491" s="99"/>
      <c r="L491" s="80"/>
      <c r="M491" s="80"/>
    </row>
    <row r="492" spans="1:13" s="79" customFormat="1" x14ac:dyDescent="0.2">
      <c r="A492" s="99"/>
      <c r="L492" s="80"/>
      <c r="M492" s="80"/>
    </row>
    <row r="493" spans="1:13" s="79" customFormat="1" x14ac:dyDescent="0.2">
      <c r="A493" s="99"/>
      <c r="L493" s="80"/>
      <c r="M493" s="80"/>
    </row>
    <row r="494" spans="1:13" s="79" customFormat="1" x14ac:dyDescent="0.2">
      <c r="A494" s="99"/>
      <c r="L494" s="80"/>
      <c r="M494" s="80"/>
    </row>
    <row r="495" spans="1:13" s="79" customFormat="1" x14ac:dyDescent="0.2">
      <c r="A495" s="99"/>
      <c r="L495" s="80"/>
      <c r="M495" s="80"/>
    </row>
    <row r="496" spans="1:13" s="79" customFormat="1" x14ac:dyDescent="0.2">
      <c r="A496" s="99"/>
      <c r="L496" s="80"/>
      <c r="M496" s="80"/>
    </row>
    <row r="497" spans="1:13" s="79" customFormat="1" x14ac:dyDescent="0.2">
      <c r="A497" s="99"/>
      <c r="L497" s="80"/>
      <c r="M497" s="80"/>
    </row>
    <row r="498" spans="1:13" s="79" customFormat="1" x14ac:dyDescent="0.2">
      <c r="A498" s="99"/>
      <c r="L498" s="80"/>
      <c r="M498" s="80"/>
    </row>
    <row r="499" spans="1:13" s="79" customFormat="1" x14ac:dyDescent="0.2">
      <c r="A499" s="99"/>
      <c r="L499" s="80"/>
      <c r="M499" s="80"/>
    </row>
    <row r="500" spans="1:13" s="79" customFormat="1" x14ac:dyDescent="0.2">
      <c r="A500" s="99"/>
      <c r="L500" s="80"/>
      <c r="M500" s="80"/>
    </row>
    <row r="501" spans="1:13" s="79" customFormat="1" x14ac:dyDescent="0.2">
      <c r="A501" s="99"/>
      <c r="L501" s="80"/>
      <c r="M501" s="80"/>
    </row>
    <row r="502" spans="1:13" s="79" customFormat="1" x14ac:dyDescent="0.2">
      <c r="A502" s="99"/>
      <c r="L502" s="80"/>
      <c r="M502" s="80"/>
    </row>
    <row r="503" spans="1:13" s="79" customFormat="1" x14ac:dyDescent="0.2">
      <c r="A503" s="99"/>
      <c r="L503" s="80"/>
      <c r="M503" s="80"/>
    </row>
    <row r="504" spans="1:13" s="79" customFormat="1" x14ac:dyDescent="0.2">
      <c r="A504" s="99"/>
      <c r="L504" s="80"/>
      <c r="M504" s="80"/>
    </row>
    <row r="505" spans="1:13" s="79" customFormat="1" x14ac:dyDescent="0.2">
      <c r="A505" s="99"/>
      <c r="L505" s="80"/>
      <c r="M505" s="80"/>
    </row>
    <row r="506" spans="1:13" s="79" customFormat="1" x14ac:dyDescent="0.2">
      <c r="A506" s="99"/>
      <c r="L506" s="80"/>
      <c r="M506" s="80"/>
    </row>
    <row r="507" spans="1:13" s="79" customFormat="1" x14ac:dyDescent="0.2">
      <c r="A507" s="99"/>
      <c r="L507" s="80"/>
      <c r="M507" s="80"/>
    </row>
    <row r="508" spans="1:13" s="79" customFormat="1" x14ac:dyDescent="0.2">
      <c r="A508" s="99"/>
      <c r="L508" s="80"/>
      <c r="M508" s="80"/>
    </row>
    <row r="509" spans="1:13" s="79" customFormat="1" x14ac:dyDescent="0.2">
      <c r="A509" s="99"/>
      <c r="L509" s="80"/>
      <c r="M509" s="80"/>
    </row>
    <row r="510" spans="1:13" s="79" customFormat="1" x14ac:dyDescent="0.2">
      <c r="A510" s="99"/>
      <c r="L510" s="80"/>
      <c r="M510" s="80"/>
    </row>
    <row r="511" spans="1:13" s="79" customFormat="1" x14ac:dyDescent="0.2">
      <c r="A511" s="99"/>
      <c r="L511" s="80"/>
      <c r="M511" s="80"/>
    </row>
    <row r="512" spans="1:13" s="79" customFormat="1" x14ac:dyDescent="0.2">
      <c r="A512" s="99"/>
      <c r="L512" s="80"/>
      <c r="M512" s="80"/>
    </row>
    <row r="513" spans="1:13" s="79" customFormat="1" x14ac:dyDescent="0.2">
      <c r="A513" s="99"/>
      <c r="L513" s="80"/>
      <c r="M513" s="80"/>
    </row>
    <row r="514" spans="1:13" s="79" customFormat="1" x14ac:dyDescent="0.2">
      <c r="A514" s="99"/>
      <c r="L514" s="80"/>
      <c r="M514" s="80"/>
    </row>
    <row r="515" spans="1:13" s="79" customFormat="1" x14ac:dyDescent="0.2">
      <c r="A515" s="99"/>
      <c r="L515" s="80"/>
      <c r="M515" s="80"/>
    </row>
    <row r="516" spans="1:13" s="79" customFormat="1" x14ac:dyDescent="0.2">
      <c r="A516" s="99"/>
      <c r="L516" s="80"/>
      <c r="M516" s="80"/>
    </row>
    <row r="517" spans="1:13" s="79" customFormat="1" x14ac:dyDescent="0.2">
      <c r="A517" s="99"/>
      <c r="L517" s="80"/>
      <c r="M517" s="80"/>
    </row>
    <row r="518" spans="1:13" s="79" customFormat="1" x14ac:dyDescent="0.2">
      <c r="A518" s="99"/>
      <c r="L518" s="80"/>
      <c r="M518" s="80"/>
    </row>
    <row r="519" spans="1:13" s="79" customFormat="1" x14ac:dyDescent="0.2">
      <c r="A519" s="99"/>
      <c r="L519" s="80"/>
      <c r="M519" s="80"/>
    </row>
    <row r="520" spans="1:13" s="79" customFormat="1" x14ac:dyDescent="0.2">
      <c r="A520" s="99"/>
      <c r="L520" s="80"/>
      <c r="M520" s="80"/>
    </row>
    <row r="521" spans="1:13" s="79" customFormat="1" x14ac:dyDescent="0.2">
      <c r="A521" s="99"/>
      <c r="L521" s="80"/>
      <c r="M521" s="80"/>
    </row>
    <row r="522" spans="1:13" s="79" customFormat="1" x14ac:dyDescent="0.2">
      <c r="A522" s="99"/>
      <c r="L522" s="80"/>
      <c r="M522" s="80"/>
    </row>
    <row r="523" spans="1:13" s="79" customFormat="1" x14ac:dyDescent="0.2">
      <c r="A523" s="99"/>
      <c r="L523" s="80"/>
      <c r="M523" s="80"/>
    </row>
    <row r="524" spans="1:13" s="79" customFormat="1" x14ac:dyDescent="0.2">
      <c r="A524" s="99"/>
      <c r="L524" s="80"/>
      <c r="M524" s="80"/>
    </row>
    <row r="525" spans="1:13" s="79" customFormat="1" x14ac:dyDescent="0.2">
      <c r="A525" s="99"/>
      <c r="L525" s="80"/>
      <c r="M525" s="80"/>
    </row>
    <row r="526" spans="1:13" s="79" customFormat="1" x14ac:dyDescent="0.2">
      <c r="A526" s="99"/>
      <c r="L526" s="80"/>
      <c r="M526" s="80"/>
    </row>
    <row r="527" spans="1:13" s="79" customFormat="1" x14ac:dyDescent="0.2">
      <c r="A527" s="99"/>
      <c r="L527" s="80"/>
      <c r="M527" s="80"/>
    </row>
    <row r="528" spans="1:13" s="79" customFormat="1" x14ac:dyDescent="0.2">
      <c r="A528" s="99"/>
      <c r="L528" s="80"/>
      <c r="M528" s="80"/>
    </row>
    <row r="529" spans="1:13" s="79" customFormat="1" x14ac:dyDescent="0.2">
      <c r="A529" s="99"/>
      <c r="L529" s="80"/>
      <c r="M529" s="80"/>
    </row>
    <row r="530" spans="1:13" s="79" customFormat="1" x14ac:dyDescent="0.2">
      <c r="A530" s="99"/>
      <c r="L530" s="80"/>
      <c r="M530" s="80"/>
    </row>
    <row r="531" spans="1:13" s="79" customFormat="1" x14ac:dyDescent="0.2">
      <c r="A531" s="99"/>
      <c r="L531" s="80"/>
      <c r="M531" s="80"/>
    </row>
    <row r="532" spans="1:13" s="79" customFormat="1" x14ac:dyDescent="0.2">
      <c r="A532" s="99"/>
      <c r="L532" s="80"/>
      <c r="M532" s="80"/>
    </row>
    <row r="533" spans="1:13" s="79" customFormat="1" x14ac:dyDescent="0.2">
      <c r="A533" s="99"/>
      <c r="L533" s="80"/>
      <c r="M533" s="80"/>
    </row>
    <row r="534" spans="1:13" s="79" customFormat="1" x14ac:dyDescent="0.2">
      <c r="A534" s="99"/>
      <c r="L534" s="80"/>
      <c r="M534" s="80"/>
    </row>
    <row r="535" spans="1:13" s="79" customFormat="1" x14ac:dyDescent="0.2">
      <c r="A535" s="99"/>
      <c r="L535" s="80"/>
      <c r="M535" s="80"/>
    </row>
    <row r="536" spans="1:13" s="79" customFormat="1" x14ac:dyDescent="0.2">
      <c r="A536" s="99"/>
      <c r="L536" s="80"/>
      <c r="M536" s="80"/>
    </row>
    <row r="537" spans="1:13" s="79" customFormat="1" x14ac:dyDescent="0.2">
      <c r="A537" s="99"/>
      <c r="L537" s="80"/>
      <c r="M537" s="80"/>
    </row>
    <row r="538" spans="1:13" s="79" customFormat="1" x14ac:dyDescent="0.2">
      <c r="A538" s="99"/>
      <c r="L538" s="80"/>
      <c r="M538" s="80"/>
    </row>
    <row r="539" spans="1:13" s="79" customFormat="1" x14ac:dyDescent="0.2">
      <c r="A539" s="99"/>
      <c r="L539" s="80"/>
      <c r="M539" s="80"/>
    </row>
    <row r="540" spans="1:13" s="79" customFormat="1" x14ac:dyDescent="0.2">
      <c r="A540" s="99"/>
      <c r="L540" s="80"/>
      <c r="M540" s="80"/>
    </row>
    <row r="541" spans="1:13" s="79" customFormat="1" x14ac:dyDescent="0.2">
      <c r="A541" s="99"/>
      <c r="L541" s="80"/>
      <c r="M541" s="80"/>
    </row>
    <row r="542" spans="1:13" s="79" customFormat="1" x14ac:dyDescent="0.2">
      <c r="A542" s="99"/>
      <c r="L542" s="80"/>
      <c r="M542" s="80"/>
    </row>
    <row r="543" spans="1:13" s="79" customFormat="1" x14ac:dyDescent="0.2">
      <c r="A543" s="99"/>
      <c r="L543" s="80"/>
      <c r="M543" s="80"/>
    </row>
    <row r="544" spans="1:13" s="79" customFormat="1" x14ac:dyDescent="0.2">
      <c r="A544" s="99"/>
      <c r="L544" s="80"/>
      <c r="M544" s="80"/>
    </row>
    <row r="545" spans="1:13" s="79" customFormat="1" x14ac:dyDescent="0.2">
      <c r="A545" s="99"/>
      <c r="L545" s="80"/>
      <c r="M545" s="80"/>
    </row>
    <row r="546" spans="1:13" s="79" customFormat="1" x14ac:dyDescent="0.2">
      <c r="A546" s="99"/>
      <c r="L546" s="80"/>
      <c r="M546" s="80"/>
    </row>
    <row r="547" spans="1:13" s="79" customFormat="1" x14ac:dyDescent="0.2">
      <c r="A547" s="99"/>
      <c r="L547" s="80"/>
      <c r="M547" s="80"/>
    </row>
    <row r="548" spans="1:13" s="79" customFormat="1" x14ac:dyDescent="0.2">
      <c r="A548" s="99"/>
      <c r="L548" s="80"/>
      <c r="M548" s="80"/>
    </row>
    <row r="549" spans="1:13" s="79" customFormat="1" x14ac:dyDescent="0.2">
      <c r="A549" s="99"/>
      <c r="L549" s="80"/>
      <c r="M549" s="80"/>
    </row>
    <row r="550" spans="1:13" s="79" customFormat="1" x14ac:dyDescent="0.2">
      <c r="A550" s="99"/>
      <c r="L550" s="80"/>
      <c r="M550" s="80"/>
    </row>
    <row r="551" spans="1:13" s="79" customFormat="1" x14ac:dyDescent="0.2">
      <c r="A551" s="99"/>
      <c r="L551" s="80"/>
      <c r="M551" s="80"/>
    </row>
    <row r="552" spans="1:13" s="79" customFormat="1" x14ac:dyDescent="0.2">
      <c r="A552" s="99"/>
      <c r="L552" s="80"/>
      <c r="M552" s="80"/>
    </row>
    <row r="553" spans="1:13" s="79" customFormat="1" x14ac:dyDescent="0.2">
      <c r="A553" s="99"/>
      <c r="L553" s="80"/>
      <c r="M553" s="80"/>
    </row>
    <row r="554" spans="1:13" s="79" customFormat="1" x14ac:dyDescent="0.2">
      <c r="A554" s="99"/>
      <c r="L554" s="80"/>
      <c r="M554" s="80"/>
    </row>
    <row r="555" spans="1:13" s="79" customFormat="1" x14ac:dyDescent="0.2">
      <c r="A555" s="99"/>
      <c r="L555" s="80"/>
      <c r="M555" s="80"/>
    </row>
    <row r="556" spans="1:13" s="79" customFormat="1" x14ac:dyDescent="0.2">
      <c r="A556" s="99"/>
      <c r="L556" s="80"/>
      <c r="M556" s="80"/>
    </row>
    <row r="557" spans="1:13" s="79" customFormat="1" x14ac:dyDescent="0.2">
      <c r="A557" s="99"/>
      <c r="L557" s="80"/>
      <c r="M557" s="80"/>
    </row>
    <row r="558" spans="1:13" s="79" customFormat="1" x14ac:dyDescent="0.2">
      <c r="A558" s="99"/>
      <c r="L558" s="80"/>
      <c r="M558" s="80"/>
    </row>
    <row r="559" spans="1:13" s="79" customFormat="1" x14ac:dyDescent="0.2">
      <c r="A559" s="99"/>
      <c r="L559" s="80"/>
      <c r="M559" s="80"/>
    </row>
    <row r="560" spans="1:13" s="79" customFormat="1" x14ac:dyDescent="0.2">
      <c r="A560" s="99"/>
      <c r="L560" s="80"/>
      <c r="M560" s="80"/>
    </row>
    <row r="561" spans="1:13" s="79" customFormat="1" x14ac:dyDescent="0.2">
      <c r="A561" s="99"/>
      <c r="L561" s="80"/>
      <c r="M561" s="80"/>
    </row>
    <row r="562" spans="1:13" s="79" customFormat="1" x14ac:dyDescent="0.2">
      <c r="A562" s="99"/>
      <c r="L562" s="80"/>
      <c r="M562" s="80"/>
    </row>
    <row r="563" spans="1:13" s="79" customFormat="1" x14ac:dyDescent="0.2">
      <c r="A563" s="99"/>
      <c r="L563" s="80"/>
      <c r="M563" s="80"/>
    </row>
    <row r="564" spans="1:13" s="79" customFormat="1" x14ac:dyDescent="0.2">
      <c r="A564" s="99"/>
      <c r="L564" s="80"/>
      <c r="M564" s="80"/>
    </row>
    <row r="565" spans="1:13" s="79" customFormat="1" x14ac:dyDescent="0.2">
      <c r="A565" s="99"/>
      <c r="L565" s="80"/>
      <c r="M565" s="80"/>
    </row>
    <row r="566" spans="1:13" s="79" customFormat="1" x14ac:dyDescent="0.2">
      <c r="A566" s="99"/>
      <c r="L566" s="80"/>
      <c r="M566" s="80"/>
    </row>
    <row r="567" spans="1:13" s="79" customFormat="1" x14ac:dyDescent="0.2">
      <c r="A567" s="99"/>
      <c r="L567" s="80"/>
      <c r="M567" s="80"/>
    </row>
    <row r="568" spans="1:13" s="79" customFormat="1" x14ac:dyDescent="0.2">
      <c r="A568" s="99"/>
      <c r="L568" s="80"/>
      <c r="M568" s="80"/>
    </row>
    <row r="569" spans="1:13" s="79" customFormat="1" x14ac:dyDescent="0.2">
      <c r="A569" s="99"/>
      <c r="L569" s="80"/>
      <c r="M569" s="80"/>
    </row>
    <row r="570" spans="1:13" s="79" customFormat="1" x14ac:dyDescent="0.2">
      <c r="A570" s="99"/>
      <c r="L570" s="80"/>
      <c r="M570" s="80"/>
    </row>
    <row r="571" spans="1:13" s="79" customFormat="1" x14ac:dyDescent="0.2">
      <c r="A571" s="99"/>
      <c r="L571" s="80"/>
      <c r="M571" s="80"/>
    </row>
    <row r="572" spans="1:13" s="79" customFormat="1" x14ac:dyDescent="0.2">
      <c r="A572" s="99"/>
      <c r="L572" s="80"/>
      <c r="M572" s="80"/>
    </row>
    <row r="573" spans="1:13" s="79" customFormat="1" x14ac:dyDescent="0.2">
      <c r="A573" s="99"/>
      <c r="L573" s="80"/>
      <c r="M573" s="80"/>
    </row>
    <row r="574" spans="1:13" s="79" customFormat="1" x14ac:dyDescent="0.2">
      <c r="A574" s="99"/>
      <c r="L574" s="80"/>
      <c r="M574" s="80"/>
    </row>
    <row r="575" spans="1:13" s="79" customFormat="1" x14ac:dyDescent="0.2">
      <c r="A575" s="99"/>
      <c r="L575" s="80"/>
      <c r="M575" s="80"/>
    </row>
    <row r="576" spans="1:13" s="79" customFormat="1" x14ac:dyDescent="0.2">
      <c r="A576" s="99"/>
      <c r="L576" s="80"/>
      <c r="M576" s="80"/>
    </row>
    <row r="577" spans="1:13" s="79" customFormat="1" x14ac:dyDescent="0.2">
      <c r="A577" s="99"/>
      <c r="L577" s="80"/>
      <c r="M577" s="80"/>
    </row>
    <row r="578" spans="1:13" s="79" customFormat="1" x14ac:dyDescent="0.2">
      <c r="A578" s="99"/>
      <c r="L578" s="80"/>
      <c r="M578" s="80"/>
    </row>
    <row r="579" spans="1:13" s="79" customFormat="1" x14ac:dyDescent="0.2">
      <c r="A579" s="99"/>
      <c r="L579" s="80"/>
      <c r="M579" s="80"/>
    </row>
    <row r="580" spans="1:13" s="79" customFormat="1" x14ac:dyDescent="0.2">
      <c r="A580" s="99"/>
      <c r="L580" s="80"/>
      <c r="M580" s="80"/>
    </row>
    <row r="581" spans="1:13" s="79" customFormat="1" x14ac:dyDescent="0.2">
      <c r="A581" s="99"/>
      <c r="L581" s="80"/>
      <c r="M581" s="80"/>
    </row>
    <row r="582" spans="1:13" s="79" customFormat="1" x14ac:dyDescent="0.2">
      <c r="A582" s="99"/>
      <c r="L582" s="80"/>
      <c r="M582" s="80"/>
    </row>
    <row r="583" spans="1:13" s="79" customFormat="1" x14ac:dyDescent="0.2">
      <c r="A583" s="99"/>
      <c r="L583" s="80"/>
      <c r="M583" s="80"/>
    </row>
    <row r="584" spans="1:13" s="79" customFormat="1" x14ac:dyDescent="0.2">
      <c r="A584" s="99"/>
      <c r="L584" s="80"/>
      <c r="M584" s="80"/>
    </row>
    <row r="585" spans="1:13" s="79" customFormat="1" x14ac:dyDescent="0.2">
      <c r="A585" s="99"/>
      <c r="L585" s="80"/>
      <c r="M585" s="80"/>
    </row>
    <row r="586" spans="1:13" s="79" customFormat="1" x14ac:dyDescent="0.2">
      <c r="A586" s="99"/>
      <c r="L586" s="80"/>
      <c r="M586" s="80"/>
    </row>
    <row r="587" spans="1:13" s="79" customFormat="1" x14ac:dyDescent="0.2">
      <c r="A587" s="99"/>
      <c r="L587" s="80"/>
      <c r="M587" s="80"/>
    </row>
    <row r="588" spans="1:13" s="79" customFormat="1" x14ac:dyDescent="0.2">
      <c r="A588" s="99"/>
      <c r="L588" s="80"/>
      <c r="M588" s="80"/>
    </row>
    <row r="589" spans="1:13" s="79" customFormat="1" x14ac:dyDescent="0.2">
      <c r="A589" s="99"/>
      <c r="L589" s="80"/>
      <c r="M589" s="80"/>
    </row>
    <row r="590" spans="1:13" s="79" customFormat="1" x14ac:dyDescent="0.2">
      <c r="A590" s="99"/>
      <c r="L590" s="80"/>
      <c r="M590" s="80"/>
    </row>
    <row r="591" spans="1:13" s="79" customFormat="1" x14ac:dyDescent="0.2">
      <c r="A591" s="99"/>
      <c r="L591" s="80"/>
      <c r="M591" s="80"/>
    </row>
    <row r="592" spans="1:13" s="79" customFormat="1" x14ac:dyDescent="0.2">
      <c r="A592" s="99"/>
      <c r="L592" s="80"/>
      <c r="M592" s="80"/>
    </row>
    <row r="593" spans="1:13" s="79" customFormat="1" x14ac:dyDescent="0.2">
      <c r="A593" s="99"/>
      <c r="L593" s="80"/>
      <c r="M593" s="80"/>
    </row>
    <row r="594" spans="1:13" s="79" customFormat="1" x14ac:dyDescent="0.2">
      <c r="A594" s="99"/>
      <c r="L594" s="80"/>
      <c r="M594" s="80"/>
    </row>
    <row r="595" spans="1:13" s="79" customFormat="1" x14ac:dyDescent="0.2">
      <c r="A595" s="99"/>
      <c r="L595" s="80"/>
      <c r="M595" s="80"/>
    </row>
    <row r="596" spans="1:13" s="79" customFormat="1" x14ac:dyDescent="0.2">
      <c r="A596" s="99"/>
      <c r="L596" s="80"/>
      <c r="M596" s="80"/>
    </row>
    <row r="597" spans="1:13" s="79" customFormat="1" x14ac:dyDescent="0.2">
      <c r="A597" s="99"/>
      <c r="L597" s="80"/>
      <c r="M597" s="80"/>
    </row>
    <row r="598" spans="1:13" s="79" customFormat="1" x14ac:dyDescent="0.2">
      <c r="A598" s="99"/>
      <c r="L598" s="80"/>
      <c r="M598" s="80"/>
    </row>
    <row r="599" spans="1:13" s="79" customFormat="1" x14ac:dyDescent="0.2">
      <c r="A599" s="99"/>
      <c r="L599" s="80"/>
      <c r="M599" s="80"/>
    </row>
    <row r="600" spans="1:13" s="79" customFormat="1" x14ac:dyDescent="0.2">
      <c r="A600" s="99"/>
      <c r="L600" s="80"/>
      <c r="M600" s="80"/>
    </row>
    <row r="601" spans="1:13" s="79" customFormat="1" x14ac:dyDescent="0.2">
      <c r="A601" s="99"/>
      <c r="L601" s="80"/>
      <c r="M601" s="80"/>
    </row>
    <row r="602" spans="1:13" s="79" customFormat="1" x14ac:dyDescent="0.2">
      <c r="A602" s="99"/>
      <c r="L602" s="80"/>
      <c r="M602" s="80"/>
    </row>
    <row r="603" spans="1:13" s="79" customFormat="1" x14ac:dyDescent="0.2">
      <c r="A603" s="99"/>
      <c r="L603" s="80"/>
      <c r="M603" s="80"/>
    </row>
    <row r="604" spans="1:13" s="79" customFormat="1" x14ac:dyDescent="0.2">
      <c r="A604" s="99"/>
      <c r="L604" s="80"/>
      <c r="M604" s="80"/>
    </row>
    <row r="605" spans="1:13" s="79" customFormat="1" x14ac:dyDescent="0.2">
      <c r="A605" s="99"/>
      <c r="L605" s="80"/>
      <c r="M605" s="80"/>
    </row>
    <row r="606" spans="1:13" s="79" customFormat="1" x14ac:dyDescent="0.2">
      <c r="A606" s="99"/>
      <c r="L606" s="80"/>
      <c r="M606" s="80"/>
    </row>
    <row r="607" spans="1:13" s="79" customFormat="1" x14ac:dyDescent="0.2">
      <c r="A607" s="99"/>
      <c r="L607" s="80"/>
      <c r="M607" s="80"/>
    </row>
    <row r="608" spans="1:13" s="79" customFormat="1" x14ac:dyDescent="0.2">
      <c r="A608" s="99"/>
      <c r="L608" s="80"/>
      <c r="M608" s="80"/>
    </row>
    <row r="609" spans="1:13" s="79" customFormat="1" x14ac:dyDescent="0.2">
      <c r="A609" s="99"/>
      <c r="L609" s="80"/>
      <c r="M609" s="80"/>
    </row>
    <row r="610" spans="1:13" s="79" customFormat="1" x14ac:dyDescent="0.2">
      <c r="A610" s="99"/>
      <c r="L610" s="80"/>
      <c r="M610" s="80"/>
    </row>
    <row r="611" spans="1:13" s="79" customFormat="1" x14ac:dyDescent="0.2">
      <c r="A611" s="99"/>
      <c r="L611" s="80"/>
      <c r="M611" s="80"/>
    </row>
    <row r="612" spans="1:13" s="79" customFormat="1" x14ac:dyDescent="0.2">
      <c r="A612" s="99"/>
      <c r="L612" s="80"/>
      <c r="M612" s="80"/>
    </row>
    <row r="613" spans="1:13" s="79" customFormat="1" x14ac:dyDescent="0.2">
      <c r="A613" s="99"/>
      <c r="L613" s="80"/>
      <c r="M613" s="80"/>
    </row>
    <row r="614" spans="1:13" s="79" customFormat="1" x14ac:dyDescent="0.2">
      <c r="A614" s="99"/>
      <c r="L614" s="80"/>
      <c r="M614" s="80"/>
    </row>
    <row r="615" spans="1:13" s="79" customFormat="1" x14ac:dyDescent="0.2">
      <c r="A615" s="99"/>
      <c r="L615" s="80"/>
      <c r="M615" s="80"/>
    </row>
    <row r="616" spans="1:13" s="79" customFormat="1" x14ac:dyDescent="0.2">
      <c r="A616" s="99"/>
      <c r="L616" s="80"/>
      <c r="M616" s="80"/>
    </row>
    <row r="617" spans="1:13" s="79" customFormat="1" x14ac:dyDescent="0.2">
      <c r="A617" s="99"/>
      <c r="L617" s="80"/>
      <c r="M617" s="80"/>
    </row>
    <row r="618" spans="1:13" s="79" customFormat="1" x14ac:dyDescent="0.2">
      <c r="A618" s="99"/>
      <c r="L618" s="80"/>
      <c r="M618" s="80"/>
    </row>
    <row r="619" spans="1:13" s="79" customFormat="1" x14ac:dyDescent="0.2">
      <c r="A619" s="99"/>
      <c r="L619" s="80"/>
      <c r="M619" s="80"/>
    </row>
    <row r="620" spans="1:13" s="79" customFormat="1" x14ac:dyDescent="0.2">
      <c r="A620" s="99"/>
      <c r="L620" s="80"/>
      <c r="M620" s="80"/>
    </row>
    <row r="621" spans="1:13" s="79" customFormat="1" x14ac:dyDescent="0.2">
      <c r="A621" s="99"/>
      <c r="L621" s="80"/>
      <c r="M621" s="80"/>
    </row>
    <row r="622" spans="1:13" s="79" customFormat="1" x14ac:dyDescent="0.2">
      <c r="A622" s="99"/>
      <c r="L622" s="80"/>
      <c r="M622" s="80"/>
    </row>
    <row r="623" spans="1:13" s="79" customFormat="1" x14ac:dyDescent="0.2">
      <c r="A623" s="99"/>
      <c r="L623" s="80"/>
      <c r="M623" s="80"/>
    </row>
    <row r="624" spans="1:13" s="79" customFormat="1" x14ac:dyDescent="0.2">
      <c r="A624" s="99"/>
      <c r="L624" s="80"/>
      <c r="M624" s="80"/>
    </row>
    <row r="625" spans="1:13" s="79" customFormat="1" x14ac:dyDescent="0.2">
      <c r="A625" s="99"/>
      <c r="L625" s="80"/>
      <c r="M625" s="80"/>
    </row>
    <row r="626" spans="1:13" s="79" customFormat="1" x14ac:dyDescent="0.2">
      <c r="A626" s="99"/>
      <c r="L626" s="80"/>
      <c r="M626" s="80"/>
    </row>
    <row r="627" spans="1:13" s="79" customFormat="1" x14ac:dyDescent="0.2">
      <c r="A627" s="99"/>
      <c r="L627" s="80"/>
      <c r="M627" s="80"/>
    </row>
    <row r="628" spans="1:13" s="79" customFormat="1" x14ac:dyDescent="0.2">
      <c r="A628" s="99"/>
      <c r="L628" s="80"/>
      <c r="M628" s="80"/>
    </row>
    <row r="629" spans="1:13" s="79" customFormat="1" x14ac:dyDescent="0.2">
      <c r="A629" s="99"/>
      <c r="L629" s="80"/>
      <c r="M629" s="80"/>
    </row>
    <row r="630" spans="1:13" s="79" customFormat="1" x14ac:dyDescent="0.2">
      <c r="A630" s="99"/>
      <c r="L630" s="80"/>
      <c r="M630" s="80"/>
    </row>
    <row r="631" spans="1:13" s="79" customFormat="1" x14ac:dyDescent="0.2">
      <c r="A631" s="99"/>
      <c r="L631" s="80"/>
      <c r="M631" s="80"/>
    </row>
    <row r="632" spans="1:13" s="79" customFormat="1" x14ac:dyDescent="0.2">
      <c r="A632" s="99"/>
      <c r="L632" s="80"/>
      <c r="M632" s="80"/>
    </row>
    <row r="633" spans="1:13" s="79" customFormat="1" x14ac:dyDescent="0.2">
      <c r="A633" s="99"/>
      <c r="L633" s="80"/>
      <c r="M633" s="80"/>
    </row>
    <row r="634" spans="1:13" s="79" customFormat="1" x14ac:dyDescent="0.2">
      <c r="A634" s="99"/>
      <c r="L634" s="80"/>
      <c r="M634" s="80"/>
    </row>
    <row r="635" spans="1:13" s="79" customFormat="1" x14ac:dyDescent="0.2">
      <c r="A635" s="99"/>
      <c r="L635" s="80"/>
      <c r="M635" s="80"/>
    </row>
    <row r="636" spans="1:13" s="79" customFormat="1" x14ac:dyDescent="0.2">
      <c r="A636" s="99"/>
      <c r="L636" s="80"/>
      <c r="M636" s="80"/>
    </row>
    <row r="637" spans="1:13" s="79" customFormat="1" x14ac:dyDescent="0.2">
      <c r="A637" s="99"/>
      <c r="L637" s="80"/>
      <c r="M637" s="80"/>
    </row>
    <row r="638" spans="1:13" s="79" customFormat="1" x14ac:dyDescent="0.2">
      <c r="A638" s="99"/>
      <c r="L638" s="80"/>
      <c r="M638" s="80"/>
    </row>
    <row r="639" spans="1:13" s="79" customFormat="1" x14ac:dyDescent="0.2">
      <c r="A639" s="99"/>
      <c r="L639" s="80"/>
      <c r="M639" s="80"/>
    </row>
    <row r="640" spans="1:13" s="79" customFormat="1" x14ac:dyDescent="0.2">
      <c r="A640" s="99"/>
      <c r="L640" s="80"/>
      <c r="M640" s="80"/>
    </row>
    <row r="641" spans="1:13" s="79" customFormat="1" x14ac:dyDescent="0.2">
      <c r="A641" s="99"/>
      <c r="L641" s="80"/>
      <c r="M641" s="80"/>
    </row>
    <row r="642" spans="1:13" s="79" customFormat="1" x14ac:dyDescent="0.2">
      <c r="A642" s="99"/>
      <c r="L642" s="80"/>
      <c r="M642" s="80"/>
    </row>
    <row r="643" spans="1:13" s="79" customFormat="1" x14ac:dyDescent="0.2">
      <c r="A643" s="99"/>
      <c r="L643" s="80"/>
      <c r="M643" s="80"/>
    </row>
    <row r="644" spans="1:13" s="79" customFormat="1" x14ac:dyDescent="0.2">
      <c r="A644" s="99"/>
      <c r="L644" s="80"/>
      <c r="M644" s="80"/>
    </row>
    <row r="645" spans="1:13" s="79" customFormat="1" x14ac:dyDescent="0.2">
      <c r="A645" s="99"/>
      <c r="L645" s="80"/>
      <c r="M645" s="80"/>
    </row>
    <row r="646" spans="1:13" s="79" customFormat="1" x14ac:dyDescent="0.2">
      <c r="A646" s="99"/>
      <c r="L646" s="80"/>
      <c r="M646" s="80"/>
    </row>
    <row r="647" spans="1:13" s="79" customFormat="1" x14ac:dyDescent="0.2">
      <c r="A647" s="99"/>
      <c r="L647" s="80"/>
      <c r="M647" s="80"/>
    </row>
    <row r="648" spans="1:13" s="79" customFormat="1" x14ac:dyDescent="0.2">
      <c r="A648" s="99"/>
      <c r="L648" s="80"/>
      <c r="M648" s="80"/>
    </row>
    <row r="649" spans="1:13" s="79" customFormat="1" x14ac:dyDescent="0.2">
      <c r="A649" s="99"/>
      <c r="L649" s="80"/>
      <c r="M649" s="80"/>
    </row>
    <row r="650" spans="1:13" s="79" customFormat="1" x14ac:dyDescent="0.2">
      <c r="A650" s="99"/>
      <c r="L650" s="80"/>
      <c r="M650" s="80"/>
    </row>
    <row r="651" spans="1:13" s="79" customFormat="1" x14ac:dyDescent="0.2">
      <c r="A651" s="99"/>
      <c r="L651" s="80"/>
      <c r="M651" s="80"/>
    </row>
    <row r="652" spans="1:13" s="79" customFormat="1" x14ac:dyDescent="0.2">
      <c r="A652" s="99"/>
      <c r="L652" s="80"/>
      <c r="M652" s="80"/>
    </row>
    <row r="653" spans="1:13" s="79" customFormat="1" x14ac:dyDescent="0.2">
      <c r="A653" s="99"/>
      <c r="L653" s="80"/>
      <c r="M653" s="80"/>
    </row>
    <row r="654" spans="1:13" s="79" customFormat="1" x14ac:dyDescent="0.2">
      <c r="A654" s="99"/>
      <c r="L654" s="80"/>
      <c r="M654" s="80"/>
    </row>
    <row r="655" spans="1:13" s="79" customFormat="1" x14ac:dyDescent="0.2">
      <c r="A655" s="99"/>
      <c r="L655" s="80"/>
      <c r="M655" s="80"/>
    </row>
    <row r="656" spans="1:13" s="79" customFormat="1" x14ac:dyDescent="0.2">
      <c r="A656" s="99"/>
      <c r="L656" s="80"/>
      <c r="M656" s="80"/>
    </row>
    <row r="657" spans="1:13" s="79" customFormat="1" x14ac:dyDescent="0.2">
      <c r="A657" s="99"/>
      <c r="L657" s="80"/>
      <c r="M657" s="80"/>
    </row>
    <row r="658" spans="1:13" s="79" customFormat="1" x14ac:dyDescent="0.2">
      <c r="A658" s="99"/>
      <c r="L658" s="80"/>
      <c r="M658" s="80"/>
    </row>
    <row r="659" spans="1:13" s="79" customFormat="1" x14ac:dyDescent="0.2">
      <c r="A659" s="99"/>
      <c r="L659" s="80"/>
      <c r="M659" s="80"/>
    </row>
    <row r="660" spans="1:13" s="79" customFormat="1" x14ac:dyDescent="0.2">
      <c r="A660" s="99"/>
      <c r="L660" s="80"/>
      <c r="M660" s="80"/>
    </row>
    <row r="661" spans="1:13" s="79" customFormat="1" x14ac:dyDescent="0.2">
      <c r="A661" s="99"/>
      <c r="L661" s="80"/>
      <c r="M661" s="80"/>
    </row>
    <row r="662" spans="1:13" s="79" customFormat="1" x14ac:dyDescent="0.2">
      <c r="A662" s="99"/>
      <c r="L662" s="80"/>
      <c r="M662" s="80"/>
    </row>
    <row r="663" spans="1:13" s="79" customFormat="1" x14ac:dyDescent="0.2">
      <c r="A663" s="99"/>
      <c r="L663" s="80"/>
      <c r="M663" s="80"/>
    </row>
    <row r="664" spans="1:13" s="79" customFormat="1" x14ac:dyDescent="0.2">
      <c r="A664" s="99"/>
      <c r="L664" s="80"/>
      <c r="M664" s="80"/>
    </row>
    <row r="665" spans="1:13" s="79" customFormat="1" x14ac:dyDescent="0.2">
      <c r="A665" s="99"/>
      <c r="L665" s="80"/>
      <c r="M665" s="80"/>
    </row>
    <row r="666" spans="1:13" s="79" customFormat="1" x14ac:dyDescent="0.2">
      <c r="A666" s="99"/>
      <c r="L666" s="80"/>
      <c r="M666" s="80"/>
    </row>
    <row r="667" spans="1:13" s="79" customFormat="1" x14ac:dyDescent="0.2">
      <c r="A667" s="99"/>
      <c r="L667" s="80"/>
      <c r="M667" s="80"/>
    </row>
    <row r="668" spans="1:13" s="79" customFormat="1" x14ac:dyDescent="0.2">
      <c r="A668" s="99"/>
      <c r="L668" s="80"/>
      <c r="M668" s="80"/>
    </row>
    <row r="669" spans="1:13" s="79" customFormat="1" x14ac:dyDescent="0.2">
      <c r="A669" s="99"/>
      <c r="L669" s="80"/>
      <c r="M669" s="80"/>
    </row>
    <row r="670" spans="1:13" s="79" customFormat="1" x14ac:dyDescent="0.2">
      <c r="A670" s="99"/>
      <c r="L670" s="80"/>
      <c r="M670" s="80"/>
    </row>
    <row r="671" spans="1:13" s="79" customFormat="1" x14ac:dyDescent="0.2">
      <c r="A671" s="99"/>
      <c r="L671" s="80"/>
      <c r="M671" s="80"/>
    </row>
    <row r="672" spans="1:13" s="79" customFormat="1" x14ac:dyDescent="0.2">
      <c r="A672" s="99"/>
      <c r="L672" s="80"/>
      <c r="M672" s="80"/>
    </row>
    <row r="673" spans="1:13" s="79" customFormat="1" x14ac:dyDescent="0.2">
      <c r="A673" s="99"/>
      <c r="L673" s="80"/>
      <c r="M673" s="80"/>
    </row>
    <row r="674" spans="1:13" s="79" customFormat="1" x14ac:dyDescent="0.2">
      <c r="A674" s="99"/>
      <c r="L674" s="80"/>
      <c r="M674" s="80"/>
    </row>
    <row r="675" spans="1:13" s="79" customFormat="1" x14ac:dyDescent="0.2">
      <c r="A675" s="99"/>
      <c r="L675" s="80"/>
      <c r="M675" s="80"/>
    </row>
    <row r="676" spans="1:13" s="79" customFormat="1" x14ac:dyDescent="0.2">
      <c r="A676" s="99"/>
      <c r="L676" s="80"/>
      <c r="M676" s="80"/>
    </row>
    <row r="677" spans="1:13" s="79" customFormat="1" x14ac:dyDescent="0.2">
      <c r="A677" s="99"/>
      <c r="L677" s="80"/>
      <c r="M677" s="80"/>
    </row>
    <row r="678" spans="1:13" s="79" customFormat="1" x14ac:dyDescent="0.2">
      <c r="A678" s="99"/>
      <c r="L678" s="80"/>
      <c r="M678" s="80"/>
    </row>
    <row r="679" spans="1:13" s="79" customFormat="1" x14ac:dyDescent="0.2">
      <c r="A679" s="99"/>
      <c r="L679" s="80"/>
      <c r="M679" s="80"/>
    </row>
    <row r="680" spans="1:13" s="79" customFormat="1" x14ac:dyDescent="0.2">
      <c r="A680" s="99"/>
      <c r="L680" s="80"/>
      <c r="M680" s="80"/>
    </row>
    <row r="681" spans="1:13" s="79" customFormat="1" x14ac:dyDescent="0.2">
      <c r="A681" s="99"/>
      <c r="L681" s="80"/>
      <c r="M681" s="80"/>
    </row>
    <row r="682" spans="1:13" s="79" customFormat="1" x14ac:dyDescent="0.2">
      <c r="A682" s="99"/>
      <c r="L682" s="80"/>
      <c r="M682" s="80"/>
    </row>
    <row r="683" spans="1:13" s="79" customFormat="1" x14ac:dyDescent="0.2">
      <c r="A683" s="99"/>
      <c r="L683" s="80"/>
      <c r="M683" s="80"/>
    </row>
    <row r="684" spans="1:13" s="79" customFormat="1" x14ac:dyDescent="0.2">
      <c r="A684" s="99"/>
      <c r="L684" s="80"/>
      <c r="M684" s="80"/>
    </row>
    <row r="685" spans="1:13" s="79" customFormat="1" x14ac:dyDescent="0.2">
      <c r="A685" s="99"/>
      <c r="L685" s="80"/>
      <c r="M685" s="80"/>
    </row>
    <row r="686" spans="1:13" s="79" customFormat="1" x14ac:dyDescent="0.2">
      <c r="A686" s="99"/>
      <c r="L686" s="80"/>
      <c r="M686" s="80"/>
    </row>
    <row r="687" spans="1:13" s="79" customFormat="1" x14ac:dyDescent="0.2">
      <c r="A687" s="99"/>
      <c r="L687" s="80"/>
      <c r="M687" s="80"/>
    </row>
    <row r="688" spans="1:13" s="79" customFormat="1" x14ac:dyDescent="0.2">
      <c r="A688" s="99"/>
      <c r="L688" s="80"/>
      <c r="M688" s="80"/>
    </row>
    <row r="689" spans="1:13" s="79" customFormat="1" x14ac:dyDescent="0.2">
      <c r="A689" s="99"/>
      <c r="L689" s="80"/>
      <c r="M689" s="80"/>
    </row>
    <row r="690" spans="1:13" s="79" customFormat="1" x14ac:dyDescent="0.2">
      <c r="A690" s="99"/>
      <c r="L690" s="80"/>
      <c r="M690" s="80"/>
    </row>
    <row r="691" spans="1:13" s="79" customFormat="1" x14ac:dyDescent="0.2">
      <c r="A691" s="99"/>
      <c r="L691" s="80"/>
      <c r="M691" s="80"/>
    </row>
    <row r="692" spans="1:13" s="79" customFormat="1" x14ac:dyDescent="0.2">
      <c r="A692" s="99"/>
      <c r="L692" s="80"/>
      <c r="M692" s="80"/>
    </row>
    <row r="693" spans="1:13" s="79" customFormat="1" x14ac:dyDescent="0.2">
      <c r="A693" s="99"/>
      <c r="L693" s="80"/>
      <c r="M693" s="80"/>
    </row>
    <row r="694" spans="1:13" s="79" customFormat="1" x14ac:dyDescent="0.2">
      <c r="A694" s="99"/>
      <c r="L694" s="80"/>
      <c r="M694" s="80"/>
    </row>
    <row r="695" spans="1:13" s="79" customFormat="1" x14ac:dyDescent="0.2">
      <c r="A695" s="99"/>
      <c r="L695" s="80"/>
      <c r="M695" s="80"/>
    </row>
    <row r="696" spans="1:13" s="79" customFormat="1" x14ac:dyDescent="0.2">
      <c r="A696" s="99"/>
      <c r="L696" s="80"/>
      <c r="M696" s="80"/>
    </row>
    <row r="697" spans="1:13" s="79" customFormat="1" x14ac:dyDescent="0.2">
      <c r="A697" s="99"/>
      <c r="L697" s="80"/>
      <c r="M697" s="80"/>
    </row>
    <row r="698" spans="1:13" s="79" customFormat="1" x14ac:dyDescent="0.2">
      <c r="A698" s="99"/>
      <c r="L698" s="80"/>
      <c r="M698" s="80"/>
    </row>
    <row r="699" spans="1:13" s="79" customFormat="1" x14ac:dyDescent="0.2">
      <c r="A699" s="99"/>
      <c r="L699" s="80"/>
      <c r="M699" s="80"/>
    </row>
    <row r="700" spans="1:13" s="79" customFormat="1" x14ac:dyDescent="0.2">
      <c r="A700" s="99"/>
      <c r="L700" s="80"/>
      <c r="M700" s="80"/>
    </row>
    <row r="701" spans="1:13" s="79" customFormat="1" x14ac:dyDescent="0.2">
      <c r="A701" s="99"/>
      <c r="L701" s="80"/>
      <c r="M701" s="80"/>
    </row>
    <row r="702" spans="1:13" s="79" customFormat="1" x14ac:dyDescent="0.2">
      <c r="A702" s="99"/>
      <c r="L702" s="80"/>
      <c r="M702" s="80"/>
    </row>
    <row r="703" spans="1:13" s="79" customFormat="1" x14ac:dyDescent="0.2">
      <c r="A703" s="99"/>
      <c r="L703" s="80"/>
      <c r="M703" s="80"/>
    </row>
    <row r="704" spans="1:13" s="79" customFormat="1" x14ac:dyDescent="0.2">
      <c r="A704" s="99"/>
      <c r="L704" s="80"/>
      <c r="M704" s="80"/>
    </row>
    <row r="705" spans="1:13" s="79" customFormat="1" x14ac:dyDescent="0.2">
      <c r="A705" s="99"/>
      <c r="L705" s="80"/>
      <c r="M705" s="80"/>
    </row>
    <row r="706" spans="1:13" s="79" customFormat="1" x14ac:dyDescent="0.2">
      <c r="A706" s="99"/>
      <c r="L706" s="80"/>
      <c r="M706" s="80"/>
    </row>
    <row r="707" spans="1:13" s="79" customFormat="1" x14ac:dyDescent="0.2">
      <c r="A707" s="99"/>
      <c r="L707" s="80"/>
      <c r="M707" s="80"/>
    </row>
    <row r="708" spans="1:13" s="79" customFormat="1" x14ac:dyDescent="0.2">
      <c r="A708" s="99"/>
      <c r="L708" s="80"/>
      <c r="M708" s="80"/>
    </row>
    <row r="709" spans="1:13" s="79" customFormat="1" x14ac:dyDescent="0.2">
      <c r="A709" s="99"/>
      <c r="L709" s="80"/>
      <c r="M709" s="80"/>
    </row>
    <row r="710" spans="1:13" s="79" customFormat="1" x14ac:dyDescent="0.2">
      <c r="A710" s="99"/>
      <c r="L710" s="80"/>
      <c r="M710" s="80"/>
    </row>
    <row r="711" spans="1:13" s="79" customFormat="1" x14ac:dyDescent="0.2">
      <c r="A711" s="99"/>
      <c r="L711" s="80"/>
      <c r="M711" s="80"/>
    </row>
    <row r="712" spans="1:13" s="79" customFormat="1" x14ac:dyDescent="0.2">
      <c r="A712" s="99"/>
      <c r="L712" s="80"/>
      <c r="M712" s="80"/>
    </row>
    <row r="713" spans="1:13" s="79" customFormat="1" x14ac:dyDescent="0.2">
      <c r="A713" s="99"/>
      <c r="L713" s="80"/>
      <c r="M713" s="80"/>
    </row>
    <row r="714" spans="1:13" s="79" customFormat="1" x14ac:dyDescent="0.2">
      <c r="A714" s="99"/>
      <c r="L714" s="80"/>
      <c r="M714" s="80"/>
    </row>
    <row r="715" spans="1:13" s="79" customFormat="1" x14ac:dyDescent="0.2">
      <c r="A715" s="99"/>
      <c r="L715" s="80"/>
      <c r="M715" s="80"/>
    </row>
    <row r="716" spans="1:13" s="79" customFormat="1" x14ac:dyDescent="0.2">
      <c r="A716" s="99"/>
      <c r="L716" s="80"/>
      <c r="M716" s="80"/>
    </row>
    <row r="717" spans="1:13" s="79" customFormat="1" x14ac:dyDescent="0.2">
      <c r="A717" s="99"/>
      <c r="L717" s="80"/>
      <c r="M717" s="80"/>
    </row>
    <row r="718" spans="1:13" s="79" customFormat="1" x14ac:dyDescent="0.2">
      <c r="A718" s="99"/>
      <c r="L718" s="80"/>
      <c r="M718" s="80"/>
    </row>
    <row r="719" spans="1:13" s="79" customFormat="1" x14ac:dyDescent="0.2">
      <c r="A719" s="99"/>
      <c r="L719" s="80"/>
      <c r="M719" s="80"/>
    </row>
    <row r="720" spans="1:13" s="79" customFormat="1" x14ac:dyDescent="0.2">
      <c r="A720" s="99"/>
      <c r="L720" s="80"/>
      <c r="M720" s="80"/>
    </row>
    <row r="721" spans="1:13" s="79" customFormat="1" x14ac:dyDescent="0.2">
      <c r="A721" s="99"/>
      <c r="L721" s="80"/>
      <c r="M721" s="80"/>
    </row>
    <row r="722" spans="1:13" s="79" customFormat="1" x14ac:dyDescent="0.2">
      <c r="A722" s="99"/>
      <c r="L722" s="80"/>
      <c r="M722" s="80"/>
    </row>
    <row r="723" spans="1:13" s="79" customFormat="1" x14ac:dyDescent="0.2">
      <c r="A723" s="99"/>
      <c r="L723" s="80"/>
      <c r="M723" s="80"/>
    </row>
    <row r="724" spans="1:13" s="79" customFormat="1" x14ac:dyDescent="0.2">
      <c r="A724" s="99"/>
      <c r="L724" s="80"/>
      <c r="M724" s="80"/>
    </row>
    <row r="725" spans="1:13" s="79" customFormat="1" x14ac:dyDescent="0.2">
      <c r="A725" s="99"/>
      <c r="L725" s="80"/>
      <c r="M725" s="80"/>
    </row>
    <row r="726" spans="1:13" s="79" customFormat="1" x14ac:dyDescent="0.2">
      <c r="A726" s="99"/>
      <c r="L726" s="80"/>
      <c r="M726" s="80"/>
    </row>
    <row r="727" spans="1:13" s="79" customFormat="1" x14ac:dyDescent="0.2">
      <c r="A727" s="99"/>
      <c r="L727" s="80"/>
      <c r="M727" s="80"/>
    </row>
    <row r="728" spans="1:13" s="79" customFormat="1" x14ac:dyDescent="0.2">
      <c r="A728" s="99"/>
      <c r="L728" s="80"/>
      <c r="M728" s="80"/>
    </row>
    <row r="729" spans="1:13" s="79" customFormat="1" x14ac:dyDescent="0.2">
      <c r="A729" s="99"/>
      <c r="L729" s="80"/>
      <c r="M729" s="80"/>
    </row>
    <row r="730" spans="1:13" s="79" customFormat="1" x14ac:dyDescent="0.2">
      <c r="A730" s="99"/>
      <c r="L730" s="80"/>
      <c r="M730" s="80"/>
    </row>
    <row r="731" spans="1:13" s="79" customFormat="1" x14ac:dyDescent="0.2">
      <c r="A731" s="99"/>
      <c r="L731" s="80"/>
      <c r="M731" s="80"/>
    </row>
    <row r="732" spans="1:13" s="79" customFormat="1" x14ac:dyDescent="0.2">
      <c r="A732" s="99"/>
      <c r="L732" s="80"/>
      <c r="M732" s="80"/>
    </row>
    <row r="733" spans="1:13" s="79" customFormat="1" x14ac:dyDescent="0.2">
      <c r="A733" s="99"/>
      <c r="L733" s="80"/>
      <c r="M733" s="80"/>
    </row>
    <row r="734" spans="1:13" s="79" customFormat="1" x14ac:dyDescent="0.2">
      <c r="A734" s="99"/>
      <c r="L734" s="80"/>
      <c r="M734" s="80"/>
    </row>
    <row r="735" spans="1:13" s="79" customFormat="1" x14ac:dyDescent="0.2">
      <c r="A735" s="99"/>
      <c r="L735" s="80"/>
      <c r="M735" s="80"/>
    </row>
    <row r="736" spans="1:13" s="79" customFormat="1" x14ac:dyDescent="0.2">
      <c r="A736" s="99"/>
      <c r="L736" s="80"/>
      <c r="M736" s="80"/>
    </row>
    <row r="737" spans="1:13" s="79" customFormat="1" x14ac:dyDescent="0.2">
      <c r="A737" s="99"/>
      <c r="L737" s="80"/>
      <c r="M737" s="80"/>
    </row>
    <row r="738" spans="1:13" s="79" customFormat="1" x14ac:dyDescent="0.2">
      <c r="A738" s="99"/>
      <c r="L738" s="80"/>
      <c r="M738" s="80"/>
    </row>
    <row r="739" spans="1:13" s="79" customFormat="1" x14ac:dyDescent="0.2">
      <c r="A739" s="99"/>
      <c r="L739" s="80"/>
      <c r="M739" s="80"/>
    </row>
    <row r="740" spans="1:13" s="79" customFormat="1" x14ac:dyDescent="0.2">
      <c r="A740" s="99"/>
      <c r="L740" s="80"/>
      <c r="M740" s="80"/>
    </row>
    <row r="741" spans="1:13" s="79" customFormat="1" x14ac:dyDescent="0.2">
      <c r="A741" s="99"/>
      <c r="L741" s="80"/>
      <c r="M741" s="80"/>
    </row>
    <row r="742" spans="1:13" s="79" customFormat="1" x14ac:dyDescent="0.2">
      <c r="A742" s="99"/>
      <c r="L742" s="80"/>
      <c r="M742" s="80"/>
    </row>
    <row r="743" spans="1:13" s="79" customFormat="1" x14ac:dyDescent="0.2">
      <c r="A743" s="99"/>
      <c r="L743" s="80"/>
      <c r="M743" s="80"/>
    </row>
    <row r="744" spans="1:13" s="79" customFormat="1" x14ac:dyDescent="0.2">
      <c r="A744" s="99"/>
      <c r="L744" s="80"/>
      <c r="M744" s="80"/>
    </row>
    <row r="745" spans="1:13" s="79" customFormat="1" x14ac:dyDescent="0.2">
      <c r="A745" s="99"/>
      <c r="L745" s="80"/>
      <c r="M745" s="80"/>
    </row>
    <row r="746" spans="1:13" s="79" customFormat="1" x14ac:dyDescent="0.2">
      <c r="A746" s="99"/>
      <c r="L746" s="80"/>
      <c r="M746" s="80"/>
    </row>
    <row r="747" spans="1:13" s="79" customFormat="1" x14ac:dyDescent="0.2">
      <c r="A747" s="99"/>
      <c r="L747" s="80"/>
      <c r="M747" s="80"/>
    </row>
    <row r="748" spans="1:13" s="79" customFormat="1" x14ac:dyDescent="0.2">
      <c r="A748" s="99"/>
      <c r="L748" s="80"/>
      <c r="M748" s="80"/>
    </row>
    <row r="749" spans="1:13" s="79" customFormat="1" x14ac:dyDescent="0.2">
      <c r="A749" s="99"/>
      <c r="L749" s="80"/>
      <c r="M749" s="80"/>
    </row>
    <row r="750" spans="1:13" s="79" customFormat="1" x14ac:dyDescent="0.2">
      <c r="A750" s="99"/>
      <c r="L750" s="80"/>
      <c r="M750" s="80"/>
    </row>
    <row r="751" spans="1:13" s="79" customFormat="1" x14ac:dyDescent="0.2">
      <c r="A751" s="99"/>
      <c r="L751" s="80"/>
      <c r="M751" s="80"/>
    </row>
    <row r="752" spans="1:13" s="79" customFormat="1" x14ac:dyDescent="0.2">
      <c r="A752" s="99"/>
      <c r="L752" s="80"/>
      <c r="M752" s="80"/>
    </row>
    <row r="753" spans="1:13" s="79" customFormat="1" x14ac:dyDescent="0.2">
      <c r="A753" s="99"/>
      <c r="L753" s="80"/>
      <c r="M753" s="80"/>
    </row>
    <row r="754" spans="1:13" s="79" customFormat="1" x14ac:dyDescent="0.2">
      <c r="A754" s="99"/>
      <c r="L754" s="80"/>
      <c r="M754" s="80"/>
    </row>
    <row r="755" spans="1:13" s="79" customFormat="1" x14ac:dyDescent="0.2">
      <c r="A755" s="99"/>
      <c r="L755" s="80"/>
      <c r="M755" s="80"/>
    </row>
    <row r="756" spans="1:13" s="79" customFormat="1" x14ac:dyDescent="0.2">
      <c r="A756" s="99"/>
      <c r="L756" s="80"/>
      <c r="M756" s="80"/>
    </row>
    <row r="757" spans="1:13" s="79" customFormat="1" x14ac:dyDescent="0.2">
      <c r="A757" s="99"/>
      <c r="L757" s="80"/>
      <c r="M757" s="80"/>
    </row>
    <row r="758" spans="1:13" s="79" customFormat="1" x14ac:dyDescent="0.2">
      <c r="A758" s="99"/>
      <c r="L758" s="80"/>
      <c r="M758" s="80"/>
    </row>
    <row r="759" spans="1:13" s="79" customFormat="1" x14ac:dyDescent="0.2">
      <c r="A759" s="99"/>
      <c r="L759" s="80"/>
      <c r="M759" s="80"/>
    </row>
    <row r="760" spans="1:13" s="79" customFormat="1" x14ac:dyDescent="0.2">
      <c r="A760" s="99"/>
      <c r="L760" s="80"/>
      <c r="M760" s="80"/>
    </row>
    <row r="761" spans="1:13" s="79" customFormat="1" x14ac:dyDescent="0.2">
      <c r="A761" s="99"/>
      <c r="L761" s="80"/>
      <c r="M761" s="80"/>
    </row>
    <row r="762" spans="1:13" s="79" customFormat="1" x14ac:dyDescent="0.2">
      <c r="A762" s="99"/>
      <c r="L762" s="80"/>
      <c r="M762" s="80"/>
    </row>
    <row r="763" spans="1:13" s="79" customFormat="1" x14ac:dyDescent="0.2">
      <c r="A763" s="99"/>
      <c r="L763" s="80"/>
      <c r="M763" s="80"/>
    </row>
    <row r="764" spans="1:13" s="79" customFormat="1" x14ac:dyDescent="0.2">
      <c r="A764" s="99"/>
      <c r="L764" s="80"/>
      <c r="M764" s="80"/>
    </row>
    <row r="765" spans="1:13" s="79" customFormat="1" x14ac:dyDescent="0.2">
      <c r="A765" s="99"/>
      <c r="L765" s="80"/>
      <c r="M765" s="80"/>
    </row>
    <row r="766" spans="1:13" s="79" customFormat="1" x14ac:dyDescent="0.2">
      <c r="A766" s="99"/>
      <c r="L766" s="80"/>
      <c r="M766" s="80"/>
    </row>
    <row r="767" spans="1:13" s="79" customFormat="1" x14ac:dyDescent="0.2">
      <c r="A767" s="99"/>
      <c r="L767" s="80"/>
      <c r="M767" s="80"/>
    </row>
    <row r="768" spans="1:13" s="79" customFormat="1" x14ac:dyDescent="0.2">
      <c r="A768" s="99"/>
      <c r="L768" s="80"/>
      <c r="M768" s="80"/>
    </row>
    <row r="769" spans="1:13" s="79" customFormat="1" x14ac:dyDescent="0.2">
      <c r="A769" s="99"/>
      <c r="L769" s="80"/>
      <c r="M769" s="80"/>
    </row>
    <row r="770" spans="1:13" s="79" customFormat="1" x14ac:dyDescent="0.2">
      <c r="A770" s="99"/>
      <c r="L770" s="80"/>
      <c r="M770" s="80"/>
    </row>
    <row r="771" spans="1:13" s="79" customFormat="1" x14ac:dyDescent="0.2">
      <c r="A771" s="99"/>
      <c r="L771" s="80"/>
      <c r="M771" s="80"/>
    </row>
    <row r="772" spans="1:13" s="79" customFormat="1" x14ac:dyDescent="0.2">
      <c r="A772" s="99"/>
      <c r="L772" s="80"/>
      <c r="M772" s="80"/>
    </row>
    <row r="773" spans="1:13" s="79" customFormat="1" x14ac:dyDescent="0.2">
      <c r="A773" s="99"/>
      <c r="L773" s="80"/>
      <c r="M773" s="80"/>
    </row>
    <row r="774" spans="1:13" s="79" customFormat="1" x14ac:dyDescent="0.2">
      <c r="A774" s="99"/>
      <c r="L774" s="80"/>
      <c r="M774" s="80"/>
    </row>
    <row r="775" spans="1:13" s="79" customFormat="1" x14ac:dyDescent="0.2">
      <c r="A775" s="99"/>
      <c r="L775" s="80"/>
      <c r="M775" s="80"/>
    </row>
    <row r="776" spans="1:13" s="79" customFormat="1" x14ac:dyDescent="0.2">
      <c r="A776" s="99"/>
      <c r="L776" s="80"/>
      <c r="M776" s="80"/>
    </row>
    <row r="777" spans="1:13" s="79" customFormat="1" x14ac:dyDescent="0.2">
      <c r="A777" s="99"/>
      <c r="L777" s="80"/>
      <c r="M777" s="80"/>
    </row>
    <row r="778" spans="1:13" s="79" customFormat="1" x14ac:dyDescent="0.2">
      <c r="A778" s="99"/>
      <c r="L778" s="80"/>
      <c r="M778" s="80"/>
    </row>
    <row r="779" spans="1:13" s="79" customFormat="1" x14ac:dyDescent="0.2">
      <c r="A779" s="99"/>
      <c r="L779" s="80"/>
      <c r="M779" s="80"/>
    </row>
    <row r="780" spans="1:13" s="79" customFormat="1" x14ac:dyDescent="0.2">
      <c r="A780" s="99"/>
      <c r="L780" s="80"/>
      <c r="M780" s="80"/>
    </row>
    <row r="781" spans="1:13" s="79" customFormat="1" x14ac:dyDescent="0.2">
      <c r="A781" s="99"/>
      <c r="L781" s="80"/>
      <c r="M781" s="80"/>
    </row>
    <row r="782" spans="1:13" s="79" customFormat="1" x14ac:dyDescent="0.2">
      <c r="A782" s="99"/>
      <c r="L782" s="80"/>
      <c r="M782" s="80"/>
    </row>
    <row r="783" spans="1:13" s="79" customFormat="1" x14ac:dyDescent="0.2">
      <c r="A783" s="99"/>
      <c r="L783" s="80"/>
      <c r="M783" s="80"/>
    </row>
    <row r="784" spans="1:13" s="79" customFormat="1" x14ac:dyDescent="0.2">
      <c r="A784" s="99"/>
      <c r="L784" s="80"/>
      <c r="M784" s="80"/>
    </row>
    <row r="785" spans="1:13" s="79" customFormat="1" x14ac:dyDescent="0.2">
      <c r="A785" s="99"/>
      <c r="L785" s="80"/>
      <c r="M785" s="80"/>
    </row>
    <row r="786" spans="1:13" s="79" customFormat="1" x14ac:dyDescent="0.2">
      <c r="A786" s="99"/>
      <c r="L786" s="80"/>
      <c r="M786" s="80"/>
    </row>
    <row r="787" spans="1:13" s="79" customFormat="1" x14ac:dyDescent="0.2">
      <c r="A787" s="99"/>
      <c r="L787" s="80"/>
      <c r="M787" s="80"/>
    </row>
    <row r="788" spans="1:13" s="79" customFormat="1" x14ac:dyDescent="0.2">
      <c r="A788" s="99"/>
      <c r="L788" s="80"/>
      <c r="M788" s="80"/>
    </row>
    <row r="789" spans="1:13" s="79" customFormat="1" x14ac:dyDescent="0.2">
      <c r="A789" s="99"/>
      <c r="L789" s="80"/>
      <c r="M789" s="80"/>
    </row>
    <row r="790" spans="1:13" s="79" customFormat="1" x14ac:dyDescent="0.2">
      <c r="A790" s="99"/>
      <c r="L790" s="80"/>
      <c r="M790" s="80"/>
    </row>
    <row r="791" spans="1:13" s="79" customFormat="1" x14ac:dyDescent="0.2">
      <c r="A791" s="99"/>
      <c r="L791" s="80"/>
      <c r="M791" s="80"/>
    </row>
    <row r="792" spans="1:13" s="79" customFormat="1" x14ac:dyDescent="0.2">
      <c r="A792" s="99"/>
      <c r="L792" s="80"/>
      <c r="M792" s="80"/>
    </row>
    <row r="793" spans="1:13" s="79" customFormat="1" x14ac:dyDescent="0.2">
      <c r="A793" s="99"/>
      <c r="L793" s="80"/>
      <c r="M793" s="80"/>
    </row>
    <row r="794" spans="1:13" s="79" customFormat="1" x14ac:dyDescent="0.2">
      <c r="A794" s="99"/>
      <c r="L794" s="80"/>
      <c r="M794" s="80"/>
    </row>
    <row r="795" spans="1:13" s="79" customFormat="1" x14ac:dyDescent="0.2">
      <c r="A795" s="99"/>
      <c r="L795" s="80"/>
      <c r="M795" s="80"/>
    </row>
    <row r="796" spans="1:13" s="79" customFormat="1" x14ac:dyDescent="0.2">
      <c r="A796" s="99"/>
      <c r="L796" s="80"/>
      <c r="M796" s="80"/>
    </row>
    <row r="797" spans="1:13" s="79" customFormat="1" x14ac:dyDescent="0.2">
      <c r="A797" s="99"/>
      <c r="L797" s="80"/>
      <c r="M797" s="80"/>
    </row>
    <row r="798" spans="1:13" s="79" customFormat="1" x14ac:dyDescent="0.2">
      <c r="A798" s="99"/>
      <c r="L798" s="80"/>
      <c r="M798" s="80"/>
    </row>
    <row r="799" spans="1:13" s="79" customFormat="1" x14ac:dyDescent="0.2">
      <c r="A799" s="99"/>
      <c r="L799" s="80"/>
      <c r="M799" s="80"/>
    </row>
    <row r="800" spans="1:13" s="79" customFormat="1" x14ac:dyDescent="0.2">
      <c r="A800" s="99"/>
      <c r="L800" s="80"/>
      <c r="M800" s="80"/>
    </row>
    <row r="801" spans="1:13" s="79" customFormat="1" x14ac:dyDescent="0.2">
      <c r="A801" s="99"/>
      <c r="L801" s="80"/>
      <c r="M801" s="80"/>
    </row>
    <row r="802" spans="1:13" s="79" customFormat="1" x14ac:dyDescent="0.2">
      <c r="A802" s="99"/>
      <c r="L802" s="80"/>
      <c r="M802" s="80"/>
    </row>
    <row r="803" spans="1:13" s="79" customFormat="1" x14ac:dyDescent="0.2">
      <c r="A803" s="99"/>
      <c r="L803" s="80"/>
      <c r="M803" s="80"/>
    </row>
    <row r="804" spans="1:13" s="79" customFormat="1" x14ac:dyDescent="0.2">
      <c r="A804" s="99"/>
      <c r="L804" s="80"/>
      <c r="M804" s="80"/>
    </row>
    <row r="805" spans="1:13" s="79" customFormat="1" x14ac:dyDescent="0.2">
      <c r="A805" s="99"/>
      <c r="L805" s="80"/>
      <c r="M805" s="80"/>
    </row>
    <row r="806" spans="1:13" s="79" customFormat="1" x14ac:dyDescent="0.2">
      <c r="A806" s="99"/>
      <c r="L806" s="80"/>
      <c r="M806" s="80"/>
    </row>
    <row r="807" spans="1:13" s="79" customFormat="1" x14ac:dyDescent="0.2">
      <c r="A807" s="99"/>
      <c r="L807" s="80"/>
      <c r="M807" s="80"/>
    </row>
    <row r="808" spans="1:13" s="79" customFormat="1" x14ac:dyDescent="0.2">
      <c r="A808" s="99"/>
      <c r="L808" s="80"/>
      <c r="M808" s="80"/>
    </row>
    <row r="809" spans="1:13" s="79" customFormat="1" x14ac:dyDescent="0.2">
      <c r="A809" s="99"/>
      <c r="L809" s="80"/>
      <c r="M809" s="80"/>
    </row>
    <row r="810" spans="1:13" s="79" customFormat="1" x14ac:dyDescent="0.2">
      <c r="A810" s="99"/>
      <c r="L810" s="80"/>
      <c r="M810" s="80"/>
    </row>
    <row r="811" spans="1:13" s="79" customFormat="1" x14ac:dyDescent="0.2">
      <c r="A811" s="99"/>
      <c r="L811" s="80"/>
      <c r="M811" s="80"/>
    </row>
    <row r="812" spans="1:13" s="79" customFormat="1" x14ac:dyDescent="0.2">
      <c r="A812" s="99"/>
      <c r="L812" s="80"/>
      <c r="M812" s="80"/>
    </row>
    <row r="813" spans="1:13" s="79" customFormat="1" x14ac:dyDescent="0.2">
      <c r="A813" s="99"/>
      <c r="L813" s="80"/>
      <c r="M813" s="80"/>
    </row>
    <row r="814" spans="1:13" s="79" customFormat="1" x14ac:dyDescent="0.2">
      <c r="A814" s="99"/>
      <c r="L814" s="80"/>
      <c r="M814" s="80"/>
    </row>
    <row r="815" spans="1:13" s="79" customFormat="1" x14ac:dyDescent="0.2">
      <c r="A815" s="99"/>
      <c r="L815" s="80"/>
      <c r="M815" s="80"/>
    </row>
    <row r="816" spans="1:13" s="79" customFormat="1" x14ac:dyDescent="0.2">
      <c r="A816" s="99"/>
      <c r="L816" s="80"/>
      <c r="M816" s="80"/>
    </row>
    <row r="817" spans="1:13" s="79" customFormat="1" x14ac:dyDescent="0.2">
      <c r="A817" s="99"/>
      <c r="L817" s="80"/>
      <c r="M817" s="80"/>
    </row>
    <row r="818" spans="1:13" s="79" customFormat="1" x14ac:dyDescent="0.2">
      <c r="A818" s="99"/>
      <c r="L818" s="80"/>
      <c r="M818" s="80"/>
    </row>
    <row r="819" spans="1:13" s="79" customFormat="1" x14ac:dyDescent="0.2">
      <c r="A819" s="99"/>
      <c r="L819" s="80"/>
      <c r="M819" s="80"/>
    </row>
    <row r="820" spans="1:13" s="79" customFormat="1" x14ac:dyDescent="0.2">
      <c r="A820" s="99"/>
      <c r="L820" s="80"/>
      <c r="M820" s="80"/>
    </row>
    <row r="821" spans="1:13" s="79" customFormat="1" x14ac:dyDescent="0.2">
      <c r="A821" s="99"/>
      <c r="L821" s="80"/>
      <c r="M821" s="80"/>
    </row>
    <row r="822" spans="1:13" s="79" customFormat="1" x14ac:dyDescent="0.2">
      <c r="A822" s="99"/>
      <c r="L822" s="80"/>
      <c r="M822" s="80"/>
    </row>
    <row r="823" spans="1:13" s="79" customFormat="1" x14ac:dyDescent="0.2">
      <c r="A823" s="99"/>
      <c r="L823" s="80"/>
      <c r="M823" s="80"/>
    </row>
    <row r="824" spans="1:13" s="79" customFormat="1" x14ac:dyDescent="0.2">
      <c r="A824" s="99"/>
      <c r="L824" s="80"/>
      <c r="M824" s="80"/>
    </row>
    <row r="825" spans="1:13" s="79" customFormat="1" x14ac:dyDescent="0.2">
      <c r="A825" s="99"/>
      <c r="L825" s="80"/>
      <c r="M825" s="80"/>
    </row>
    <row r="826" spans="1:13" s="79" customFormat="1" x14ac:dyDescent="0.2">
      <c r="A826" s="99"/>
      <c r="L826" s="80"/>
      <c r="M826" s="80"/>
    </row>
    <row r="827" spans="1:13" s="79" customFormat="1" x14ac:dyDescent="0.2">
      <c r="A827" s="99"/>
      <c r="L827" s="80"/>
      <c r="M827" s="80"/>
    </row>
    <row r="828" spans="1:13" s="79" customFormat="1" x14ac:dyDescent="0.2">
      <c r="A828" s="99"/>
      <c r="L828" s="80"/>
      <c r="M828" s="80"/>
    </row>
    <row r="829" spans="1:13" s="79" customFormat="1" x14ac:dyDescent="0.2">
      <c r="A829" s="99"/>
      <c r="L829" s="80"/>
      <c r="M829" s="80"/>
    </row>
    <row r="830" spans="1:13" s="79" customFormat="1" x14ac:dyDescent="0.2">
      <c r="A830" s="99"/>
      <c r="L830" s="80"/>
      <c r="M830" s="80"/>
    </row>
    <row r="831" spans="1:13" s="79" customFormat="1" x14ac:dyDescent="0.2">
      <c r="A831" s="99"/>
      <c r="L831" s="80"/>
      <c r="M831" s="80"/>
    </row>
    <row r="832" spans="1:13" s="79" customFormat="1" x14ac:dyDescent="0.2">
      <c r="A832" s="99"/>
      <c r="L832" s="80"/>
      <c r="M832" s="80"/>
    </row>
    <row r="833" spans="1:13" s="79" customFormat="1" x14ac:dyDescent="0.2">
      <c r="A833" s="99"/>
      <c r="L833" s="80"/>
      <c r="M833" s="80"/>
    </row>
    <row r="834" spans="1:13" s="79" customFormat="1" x14ac:dyDescent="0.2">
      <c r="A834" s="99"/>
      <c r="L834" s="80"/>
      <c r="M834" s="80"/>
    </row>
    <row r="835" spans="1:13" s="79" customFormat="1" x14ac:dyDescent="0.2">
      <c r="A835" s="99"/>
      <c r="L835" s="80"/>
      <c r="M835" s="80"/>
    </row>
    <row r="836" spans="1:13" s="79" customFormat="1" x14ac:dyDescent="0.2">
      <c r="A836" s="99"/>
      <c r="L836" s="80"/>
      <c r="M836" s="80"/>
    </row>
    <row r="837" spans="1:13" s="79" customFormat="1" x14ac:dyDescent="0.2">
      <c r="A837" s="99"/>
      <c r="L837" s="80"/>
      <c r="M837" s="80"/>
    </row>
    <row r="838" spans="1:13" s="79" customFormat="1" x14ac:dyDescent="0.2">
      <c r="A838" s="99"/>
      <c r="L838" s="80"/>
      <c r="M838" s="80"/>
    </row>
    <row r="839" spans="1:13" s="79" customFormat="1" x14ac:dyDescent="0.2">
      <c r="A839" s="99"/>
      <c r="L839" s="80"/>
      <c r="M839" s="80"/>
    </row>
    <row r="840" spans="1:13" s="79" customFormat="1" x14ac:dyDescent="0.2">
      <c r="A840" s="99"/>
      <c r="L840" s="80"/>
      <c r="M840" s="80"/>
    </row>
    <row r="841" spans="1:13" s="79" customFormat="1" x14ac:dyDescent="0.2">
      <c r="A841" s="99"/>
      <c r="L841" s="80"/>
      <c r="M841" s="80"/>
    </row>
    <row r="842" spans="1:13" s="79" customFormat="1" x14ac:dyDescent="0.2">
      <c r="A842" s="99"/>
      <c r="L842" s="80"/>
      <c r="M842" s="80"/>
    </row>
    <row r="843" spans="1:13" s="79" customFormat="1" x14ac:dyDescent="0.2">
      <c r="A843" s="99"/>
      <c r="L843" s="80"/>
      <c r="M843" s="80"/>
    </row>
    <row r="844" spans="1:13" s="79" customFormat="1" x14ac:dyDescent="0.2">
      <c r="A844" s="99"/>
      <c r="L844" s="80"/>
      <c r="M844" s="80"/>
    </row>
    <row r="845" spans="1:13" s="79" customFormat="1" x14ac:dyDescent="0.2">
      <c r="A845" s="99"/>
      <c r="L845" s="80"/>
      <c r="M845" s="80"/>
    </row>
    <row r="846" spans="1:13" s="79" customFormat="1" x14ac:dyDescent="0.2">
      <c r="A846" s="99"/>
      <c r="L846" s="80"/>
      <c r="M846" s="80"/>
    </row>
    <row r="847" spans="1:13" s="79" customFormat="1" x14ac:dyDescent="0.2">
      <c r="A847" s="99"/>
      <c r="L847" s="80"/>
      <c r="M847" s="80"/>
    </row>
    <row r="848" spans="1:13" s="79" customFormat="1" x14ac:dyDescent="0.2">
      <c r="A848" s="99"/>
      <c r="L848" s="80"/>
      <c r="M848" s="80"/>
    </row>
    <row r="849" spans="1:13" s="79" customFormat="1" x14ac:dyDescent="0.2">
      <c r="A849" s="99"/>
      <c r="L849" s="80"/>
      <c r="M849" s="80"/>
    </row>
    <row r="850" spans="1:13" s="79" customFormat="1" x14ac:dyDescent="0.2">
      <c r="A850" s="99"/>
      <c r="L850" s="80"/>
      <c r="M850" s="80"/>
    </row>
    <row r="851" spans="1:13" s="79" customFormat="1" x14ac:dyDescent="0.2">
      <c r="A851" s="99"/>
      <c r="L851" s="80"/>
      <c r="M851" s="80"/>
    </row>
    <row r="852" spans="1:13" s="79" customFormat="1" x14ac:dyDescent="0.2">
      <c r="A852" s="99"/>
      <c r="L852" s="80"/>
      <c r="M852" s="80"/>
    </row>
    <row r="853" spans="1:13" s="79" customFormat="1" x14ac:dyDescent="0.2">
      <c r="A853" s="99"/>
      <c r="L853" s="80"/>
      <c r="M853" s="80"/>
    </row>
    <row r="854" spans="1:13" s="79" customFormat="1" x14ac:dyDescent="0.2">
      <c r="A854" s="99"/>
      <c r="L854" s="80"/>
      <c r="M854" s="80"/>
    </row>
    <row r="855" spans="1:13" s="79" customFormat="1" x14ac:dyDescent="0.2">
      <c r="A855" s="99"/>
      <c r="L855" s="80"/>
      <c r="M855" s="80"/>
    </row>
    <row r="856" spans="1:13" s="79" customFormat="1" x14ac:dyDescent="0.2">
      <c r="A856" s="99"/>
      <c r="L856" s="80"/>
      <c r="M856" s="80"/>
    </row>
    <row r="857" spans="1:13" s="79" customFormat="1" x14ac:dyDescent="0.2">
      <c r="A857" s="99"/>
      <c r="L857" s="80"/>
      <c r="M857" s="80"/>
    </row>
    <row r="858" spans="1:13" s="79" customFormat="1" x14ac:dyDescent="0.2">
      <c r="A858" s="99"/>
      <c r="L858" s="80"/>
      <c r="M858" s="80"/>
    </row>
    <row r="859" spans="1:13" s="79" customFormat="1" x14ac:dyDescent="0.2">
      <c r="A859" s="99"/>
      <c r="L859" s="80"/>
      <c r="M859" s="80"/>
    </row>
    <row r="860" spans="1:13" s="79" customFormat="1" x14ac:dyDescent="0.2">
      <c r="A860" s="99"/>
      <c r="L860" s="80"/>
      <c r="M860" s="80"/>
    </row>
    <row r="861" spans="1:13" s="79" customFormat="1" x14ac:dyDescent="0.2">
      <c r="A861" s="99"/>
      <c r="L861" s="80"/>
      <c r="M861" s="80"/>
    </row>
    <row r="862" spans="1:13" s="79" customFormat="1" x14ac:dyDescent="0.2">
      <c r="A862" s="99"/>
      <c r="L862" s="80"/>
      <c r="M862" s="80"/>
    </row>
    <row r="863" spans="1:13" s="79" customFormat="1" x14ac:dyDescent="0.2">
      <c r="A863" s="99"/>
      <c r="L863" s="80"/>
      <c r="M863" s="80"/>
    </row>
    <row r="864" spans="1:13" s="79" customFormat="1" x14ac:dyDescent="0.2">
      <c r="A864" s="99"/>
      <c r="L864" s="80"/>
      <c r="M864" s="80"/>
    </row>
    <row r="865" spans="1:13" s="79" customFormat="1" x14ac:dyDescent="0.2">
      <c r="A865" s="99"/>
      <c r="L865" s="80"/>
      <c r="M865" s="80"/>
    </row>
    <row r="866" spans="1:13" s="79" customFormat="1" x14ac:dyDescent="0.2">
      <c r="A866" s="99"/>
      <c r="L866" s="80"/>
      <c r="M866" s="80"/>
    </row>
    <row r="867" spans="1:13" s="79" customFormat="1" x14ac:dyDescent="0.2">
      <c r="A867" s="99"/>
      <c r="L867" s="80"/>
      <c r="M867" s="80"/>
    </row>
    <row r="868" spans="1:13" s="79" customFormat="1" x14ac:dyDescent="0.2">
      <c r="A868" s="99"/>
      <c r="L868" s="80"/>
      <c r="M868" s="80"/>
    </row>
    <row r="869" spans="1:13" s="79" customFormat="1" x14ac:dyDescent="0.2">
      <c r="A869" s="99"/>
      <c r="L869" s="80"/>
      <c r="M869" s="80"/>
    </row>
    <row r="870" spans="1:13" s="79" customFormat="1" x14ac:dyDescent="0.2">
      <c r="A870" s="99"/>
      <c r="L870" s="80"/>
      <c r="M870" s="80"/>
    </row>
    <row r="871" spans="1:13" s="79" customFormat="1" x14ac:dyDescent="0.2">
      <c r="A871" s="99"/>
      <c r="L871" s="80"/>
      <c r="M871" s="80"/>
    </row>
    <row r="872" spans="1:13" s="79" customFormat="1" x14ac:dyDescent="0.2">
      <c r="A872" s="99"/>
      <c r="L872" s="80"/>
      <c r="M872" s="80"/>
    </row>
    <row r="873" spans="1:13" s="79" customFormat="1" x14ac:dyDescent="0.2">
      <c r="A873" s="99"/>
      <c r="L873" s="80"/>
      <c r="M873" s="80"/>
    </row>
    <row r="874" spans="1:13" s="79" customFormat="1" x14ac:dyDescent="0.2">
      <c r="A874" s="99"/>
      <c r="L874" s="80"/>
      <c r="M874" s="80"/>
    </row>
    <row r="875" spans="1:13" s="79" customFormat="1" x14ac:dyDescent="0.2">
      <c r="A875" s="99"/>
      <c r="L875" s="80"/>
      <c r="M875" s="80"/>
    </row>
    <row r="876" spans="1:13" s="79" customFormat="1" x14ac:dyDescent="0.2">
      <c r="A876" s="99"/>
      <c r="L876" s="80"/>
      <c r="M876" s="80"/>
    </row>
    <row r="877" spans="1:13" s="79" customFormat="1" x14ac:dyDescent="0.2">
      <c r="A877" s="99"/>
      <c r="L877" s="80"/>
      <c r="M877" s="80"/>
    </row>
    <row r="878" spans="1:13" s="79" customFormat="1" x14ac:dyDescent="0.2">
      <c r="A878" s="99"/>
      <c r="L878" s="80"/>
      <c r="M878" s="80"/>
    </row>
    <row r="879" spans="1:13" s="79" customFormat="1" x14ac:dyDescent="0.2">
      <c r="A879" s="99"/>
      <c r="L879" s="80"/>
      <c r="M879" s="80"/>
    </row>
    <row r="880" spans="1:13" s="79" customFormat="1" x14ac:dyDescent="0.2">
      <c r="A880" s="99"/>
      <c r="L880" s="80"/>
      <c r="M880" s="80"/>
    </row>
    <row r="881" spans="1:13" s="79" customFormat="1" x14ac:dyDescent="0.2">
      <c r="A881" s="99"/>
      <c r="L881" s="80"/>
      <c r="M881" s="80"/>
    </row>
    <row r="882" spans="1:13" s="79" customFormat="1" x14ac:dyDescent="0.2">
      <c r="A882" s="99"/>
      <c r="L882" s="80"/>
      <c r="M882" s="80"/>
    </row>
    <row r="883" spans="1:13" s="79" customFormat="1" x14ac:dyDescent="0.2">
      <c r="A883" s="99"/>
      <c r="L883" s="80"/>
      <c r="M883" s="80"/>
    </row>
    <row r="884" spans="1:13" s="79" customFormat="1" x14ac:dyDescent="0.2">
      <c r="A884" s="99"/>
      <c r="L884" s="80"/>
      <c r="M884" s="80"/>
    </row>
    <row r="885" spans="1:13" s="79" customFormat="1" x14ac:dyDescent="0.2">
      <c r="A885" s="99"/>
      <c r="L885" s="80"/>
      <c r="M885" s="80"/>
    </row>
    <row r="886" spans="1:13" s="79" customFormat="1" x14ac:dyDescent="0.2">
      <c r="A886" s="99"/>
      <c r="L886" s="80"/>
      <c r="M886" s="80"/>
    </row>
    <row r="887" spans="1:13" s="79" customFormat="1" x14ac:dyDescent="0.2">
      <c r="A887" s="99"/>
      <c r="L887" s="80"/>
      <c r="M887" s="80"/>
    </row>
    <row r="888" spans="1:13" s="79" customFormat="1" x14ac:dyDescent="0.2">
      <c r="A888" s="99"/>
      <c r="L888" s="80"/>
      <c r="M888" s="80"/>
    </row>
    <row r="889" spans="1:13" s="79" customFormat="1" x14ac:dyDescent="0.2">
      <c r="A889" s="99"/>
      <c r="L889" s="80"/>
      <c r="M889" s="80"/>
    </row>
    <row r="890" spans="1:13" s="79" customFormat="1" x14ac:dyDescent="0.2">
      <c r="A890" s="99"/>
      <c r="L890" s="80"/>
      <c r="M890" s="80"/>
    </row>
    <row r="891" spans="1:13" s="79" customFormat="1" x14ac:dyDescent="0.2">
      <c r="A891" s="99"/>
      <c r="L891" s="80"/>
      <c r="M891" s="80"/>
    </row>
    <row r="892" spans="1:13" s="79" customFormat="1" x14ac:dyDescent="0.2">
      <c r="A892" s="99"/>
      <c r="L892" s="80"/>
      <c r="M892" s="80"/>
    </row>
    <row r="893" spans="1:13" s="79" customFormat="1" x14ac:dyDescent="0.2">
      <c r="A893" s="99"/>
      <c r="L893" s="80"/>
      <c r="M893" s="80"/>
    </row>
    <row r="894" spans="1:13" s="79" customFormat="1" x14ac:dyDescent="0.2">
      <c r="A894" s="99"/>
      <c r="L894" s="80"/>
      <c r="M894" s="80"/>
    </row>
    <row r="895" spans="1:13" s="79" customFormat="1" x14ac:dyDescent="0.2">
      <c r="A895" s="99"/>
      <c r="L895" s="80"/>
      <c r="M895" s="80"/>
    </row>
    <row r="896" spans="1:13" s="79" customFormat="1" x14ac:dyDescent="0.2">
      <c r="A896" s="99"/>
      <c r="L896" s="80"/>
      <c r="M896" s="80"/>
    </row>
    <row r="897" spans="1:13" s="79" customFormat="1" x14ac:dyDescent="0.2">
      <c r="A897" s="99"/>
      <c r="L897" s="80"/>
      <c r="M897" s="80"/>
    </row>
    <row r="898" spans="1:13" s="79" customFormat="1" x14ac:dyDescent="0.2">
      <c r="A898" s="99"/>
      <c r="L898" s="80"/>
      <c r="M898" s="80"/>
    </row>
    <row r="899" spans="1:13" s="79" customFormat="1" x14ac:dyDescent="0.2">
      <c r="A899" s="99"/>
      <c r="L899" s="80"/>
      <c r="M899" s="80"/>
    </row>
    <row r="900" spans="1:13" s="79" customFormat="1" x14ac:dyDescent="0.2">
      <c r="A900" s="99"/>
      <c r="L900" s="80"/>
      <c r="M900" s="80"/>
    </row>
    <row r="901" spans="1:13" s="79" customFormat="1" x14ac:dyDescent="0.2">
      <c r="A901" s="99"/>
      <c r="L901" s="80"/>
      <c r="M901" s="80"/>
    </row>
    <row r="902" spans="1:13" s="79" customFormat="1" x14ac:dyDescent="0.2">
      <c r="A902" s="99"/>
      <c r="L902" s="80"/>
      <c r="M902" s="80"/>
    </row>
    <row r="903" spans="1:13" s="79" customFormat="1" x14ac:dyDescent="0.2">
      <c r="A903" s="99"/>
      <c r="L903" s="80"/>
      <c r="M903" s="80"/>
    </row>
    <row r="904" spans="1:13" s="79" customFormat="1" x14ac:dyDescent="0.2">
      <c r="A904" s="99"/>
      <c r="L904" s="80"/>
      <c r="M904" s="80"/>
    </row>
    <row r="905" spans="1:13" s="79" customFormat="1" x14ac:dyDescent="0.2">
      <c r="A905" s="99"/>
      <c r="L905" s="80"/>
      <c r="M905" s="80"/>
    </row>
    <row r="906" spans="1:13" s="79" customFormat="1" x14ac:dyDescent="0.2">
      <c r="A906" s="99"/>
      <c r="L906" s="80"/>
      <c r="M906" s="80"/>
    </row>
    <row r="907" spans="1:13" s="79" customFormat="1" x14ac:dyDescent="0.2">
      <c r="A907" s="99"/>
      <c r="L907" s="80"/>
      <c r="M907" s="80"/>
    </row>
    <row r="908" spans="1:13" s="79" customFormat="1" x14ac:dyDescent="0.2">
      <c r="A908" s="99"/>
      <c r="L908" s="80"/>
      <c r="M908" s="80"/>
    </row>
    <row r="909" spans="1:13" s="79" customFormat="1" x14ac:dyDescent="0.2">
      <c r="A909" s="99"/>
      <c r="L909" s="80"/>
      <c r="M909" s="80"/>
    </row>
    <row r="910" spans="1:13" s="79" customFormat="1" x14ac:dyDescent="0.2">
      <c r="A910" s="99"/>
      <c r="L910" s="80"/>
      <c r="M910" s="80"/>
    </row>
    <row r="911" spans="1:13" s="79" customFormat="1" x14ac:dyDescent="0.2">
      <c r="A911" s="99"/>
      <c r="L911" s="80"/>
      <c r="M911" s="80"/>
    </row>
    <row r="912" spans="1:13" s="79" customFormat="1" x14ac:dyDescent="0.2">
      <c r="A912" s="99"/>
      <c r="L912" s="80"/>
      <c r="M912" s="80"/>
    </row>
    <row r="913" spans="1:13" s="79" customFormat="1" x14ac:dyDescent="0.2">
      <c r="A913" s="99"/>
      <c r="L913" s="80"/>
      <c r="M913" s="80"/>
    </row>
    <row r="914" spans="1:13" s="79" customFormat="1" x14ac:dyDescent="0.2">
      <c r="A914" s="99"/>
      <c r="L914" s="80"/>
      <c r="M914" s="80"/>
    </row>
    <row r="915" spans="1:13" s="79" customFormat="1" x14ac:dyDescent="0.2">
      <c r="A915" s="99"/>
      <c r="L915" s="80"/>
      <c r="M915" s="80"/>
    </row>
    <row r="916" spans="1:13" s="79" customFormat="1" x14ac:dyDescent="0.2">
      <c r="A916" s="99"/>
      <c r="L916" s="80"/>
      <c r="M916" s="80"/>
    </row>
    <row r="917" spans="1:13" s="79" customFormat="1" x14ac:dyDescent="0.2">
      <c r="A917" s="99"/>
      <c r="L917" s="80"/>
      <c r="M917" s="80"/>
    </row>
    <row r="918" spans="1:13" s="79" customFormat="1" x14ac:dyDescent="0.2">
      <c r="A918" s="99"/>
      <c r="L918" s="80"/>
      <c r="M918" s="80"/>
    </row>
    <row r="919" spans="1:13" s="79" customFormat="1" x14ac:dyDescent="0.2">
      <c r="A919" s="99"/>
      <c r="L919" s="80"/>
      <c r="M919" s="80"/>
    </row>
    <row r="920" spans="1:13" s="79" customFormat="1" x14ac:dyDescent="0.2">
      <c r="A920" s="99"/>
      <c r="L920" s="80"/>
      <c r="M920" s="80"/>
    </row>
    <row r="921" spans="1:13" s="79" customFormat="1" x14ac:dyDescent="0.2">
      <c r="A921" s="99"/>
      <c r="L921" s="80"/>
      <c r="M921" s="80"/>
    </row>
    <row r="922" spans="1:13" s="79" customFormat="1" x14ac:dyDescent="0.2">
      <c r="A922" s="99"/>
      <c r="L922" s="80"/>
      <c r="M922" s="80"/>
    </row>
    <row r="923" spans="1:13" s="79" customFormat="1" x14ac:dyDescent="0.2">
      <c r="A923" s="99"/>
      <c r="L923" s="80"/>
      <c r="M923" s="80"/>
    </row>
    <row r="924" spans="1:13" s="79" customFormat="1" x14ac:dyDescent="0.2">
      <c r="A924" s="99"/>
      <c r="L924" s="80"/>
      <c r="M924" s="80"/>
    </row>
    <row r="925" spans="1:13" s="79" customFormat="1" x14ac:dyDescent="0.2">
      <c r="A925" s="99"/>
      <c r="L925" s="80"/>
      <c r="M925" s="80"/>
    </row>
    <row r="926" spans="1:13" s="79" customFormat="1" x14ac:dyDescent="0.2">
      <c r="A926" s="99"/>
      <c r="L926" s="80"/>
      <c r="M926" s="80"/>
    </row>
    <row r="927" spans="1:13" s="79" customFormat="1" x14ac:dyDescent="0.2">
      <c r="A927" s="99"/>
      <c r="L927" s="80"/>
      <c r="M927" s="80"/>
    </row>
    <row r="928" spans="1:13" s="79" customFormat="1" x14ac:dyDescent="0.2">
      <c r="A928" s="99"/>
      <c r="L928" s="80"/>
      <c r="M928" s="80"/>
    </row>
    <row r="929" spans="1:13" s="79" customFormat="1" x14ac:dyDescent="0.2">
      <c r="A929" s="99"/>
      <c r="L929" s="80"/>
      <c r="M929" s="80"/>
    </row>
    <row r="930" spans="1:13" s="79" customFormat="1" x14ac:dyDescent="0.2">
      <c r="A930" s="99"/>
      <c r="L930" s="80"/>
      <c r="M930" s="80"/>
    </row>
    <row r="931" spans="1:13" s="79" customFormat="1" x14ac:dyDescent="0.2">
      <c r="A931" s="99"/>
      <c r="L931" s="80"/>
      <c r="M931" s="80"/>
    </row>
    <row r="932" spans="1:13" s="79" customFormat="1" x14ac:dyDescent="0.2">
      <c r="A932" s="99"/>
      <c r="L932" s="80"/>
      <c r="M932" s="80"/>
    </row>
    <row r="933" spans="1:13" s="79" customFormat="1" x14ac:dyDescent="0.2">
      <c r="A933" s="99"/>
      <c r="L933" s="80"/>
      <c r="M933" s="80"/>
    </row>
    <row r="934" spans="1:13" s="79" customFormat="1" x14ac:dyDescent="0.2">
      <c r="A934" s="99"/>
      <c r="L934" s="80"/>
      <c r="M934" s="80"/>
    </row>
    <row r="935" spans="1:13" s="79" customFormat="1" x14ac:dyDescent="0.2">
      <c r="A935" s="99"/>
      <c r="L935" s="80"/>
      <c r="M935" s="80"/>
    </row>
    <row r="936" spans="1:13" s="79" customFormat="1" x14ac:dyDescent="0.2">
      <c r="A936" s="99"/>
      <c r="L936" s="80"/>
      <c r="M936" s="80"/>
    </row>
    <row r="937" spans="1:13" s="79" customFormat="1" x14ac:dyDescent="0.2">
      <c r="A937" s="99"/>
      <c r="L937" s="80"/>
      <c r="M937" s="80"/>
    </row>
    <row r="938" spans="1:13" s="79" customFormat="1" x14ac:dyDescent="0.2">
      <c r="A938" s="99"/>
      <c r="L938" s="80"/>
      <c r="M938" s="80"/>
    </row>
    <row r="939" spans="1:13" s="79" customFormat="1" x14ac:dyDescent="0.2">
      <c r="A939" s="99"/>
      <c r="L939" s="80"/>
      <c r="M939" s="80"/>
    </row>
    <row r="940" spans="1:13" s="79" customFormat="1" x14ac:dyDescent="0.2">
      <c r="A940" s="99"/>
      <c r="L940" s="80"/>
      <c r="M940" s="80"/>
    </row>
    <row r="941" spans="1:13" s="79" customFormat="1" x14ac:dyDescent="0.2">
      <c r="A941" s="99"/>
      <c r="L941" s="80"/>
      <c r="M941" s="80"/>
    </row>
    <row r="942" spans="1:13" s="79" customFormat="1" x14ac:dyDescent="0.2">
      <c r="A942" s="99"/>
      <c r="L942" s="80"/>
      <c r="M942" s="80"/>
    </row>
    <row r="943" spans="1:13" s="79" customFormat="1" x14ac:dyDescent="0.2">
      <c r="A943" s="99"/>
      <c r="L943" s="80"/>
      <c r="M943" s="80"/>
    </row>
    <row r="944" spans="1:13" s="79" customFormat="1" x14ac:dyDescent="0.2">
      <c r="A944" s="99"/>
      <c r="L944" s="80"/>
      <c r="M944" s="80"/>
    </row>
    <row r="945" spans="1:13" s="79" customFormat="1" x14ac:dyDescent="0.2">
      <c r="A945" s="99"/>
      <c r="L945" s="80"/>
      <c r="M945" s="80"/>
    </row>
    <row r="946" spans="1:13" s="79" customFormat="1" x14ac:dyDescent="0.2">
      <c r="A946" s="99"/>
      <c r="L946" s="80"/>
      <c r="M946" s="80"/>
    </row>
    <row r="947" spans="1:13" s="79" customFormat="1" x14ac:dyDescent="0.2">
      <c r="A947" s="99"/>
      <c r="L947" s="80"/>
      <c r="M947" s="80"/>
    </row>
    <row r="948" spans="1:13" s="79" customFormat="1" x14ac:dyDescent="0.2">
      <c r="A948" s="99"/>
      <c r="L948" s="80"/>
      <c r="M948" s="80"/>
    </row>
    <row r="949" spans="1:13" s="79" customFormat="1" x14ac:dyDescent="0.2">
      <c r="A949" s="99"/>
      <c r="L949" s="80"/>
      <c r="M949" s="80"/>
    </row>
    <row r="950" spans="1:13" s="79" customFormat="1" x14ac:dyDescent="0.2">
      <c r="A950" s="99"/>
      <c r="L950" s="80"/>
      <c r="M950" s="80"/>
    </row>
    <row r="951" spans="1:13" s="79" customFormat="1" x14ac:dyDescent="0.2">
      <c r="A951" s="99"/>
      <c r="L951" s="80"/>
      <c r="M951" s="80"/>
    </row>
    <row r="952" spans="1:13" s="79" customFormat="1" x14ac:dyDescent="0.2">
      <c r="A952" s="99"/>
      <c r="L952" s="80"/>
      <c r="M952" s="80"/>
    </row>
    <row r="953" spans="1:13" s="79" customFormat="1" x14ac:dyDescent="0.2">
      <c r="A953" s="99"/>
      <c r="L953" s="80"/>
      <c r="M953" s="80"/>
    </row>
    <row r="954" spans="1:13" s="79" customFormat="1" x14ac:dyDescent="0.2">
      <c r="A954" s="99"/>
      <c r="L954" s="80"/>
      <c r="M954" s="80"/>
    </row>
    <row r="955" spans="1:13" s="79" customFormat="1" x14ac:dyDescent="0.2">
      <c r="A955" s="99"/>
      <c r="L955" s="80"/>
      <c r="M955" s="80"/>
    </row>
    <row r="956" spans="1:13" s="79" customFormat="1" x14ac:dyDescent="0.2">
      <c r="A956" s="99"/>
      <c r="L956" s="80"/>
      <c r="M956" s="80"/>
    </row>
    <row r="957" spans="1:13" s="79" customFormat="1" x14ac:dyDescent="0.2">
      <c r="A957" s="99"/>
      <c r="L957" s="80"/>
      <c r="M957" s="80"/>
    </row>
    <row r="958" spans="1:13" s="79" customFormat="1" x14ac:dyDescent="0.2">
      <c r="A958" s="99"/>
      <c r="L958" s="80"/>
      <c r="M958" s="80"/>
    </row>
    <row r="959" spans="1:13" s="79" customFormat="1" x14ac:dyDescent="0.2">
      <c r="A959" s="99"/>
      <c r="L959" s="80"/>
      <c r="M959" s="80"/>
    </row>
    <row r="960" spans="1:13" s="79" customFormat="1" x14ac:dyDescent="0.2">
      <c r="A960" s="99"/>
      <c r="L960" s="80"/>
      <c r="M960" s="80"/>
    </row>
    <row r="961" spans="1:13" s="79" customFormat="1" x14ac:dyDescent="0.2">
      <c r="A961" s="99"/>
      <c r="L961" s="80"/>
      <c r="M961" s="80"/>
    </row>
    <row r="962" spans="1:13" s="79" customFormat="1" x14ac:dyDescent="0.2">
      <c r="A962" s="99"/>
      <c r="L962" s="80"/>
      <c r="M962" s="80"/>
    </row>
    <row r="963" spans="1:13" s="79" customFormat="1" x14ac:dyDescent="0.2">
      <c r="A963" s="99"/>
      <c r="L963" s="80"/>
      <c r="M963" s="80"/>
    </row>
    <row r="964" spans="1:13" s="79" customFormat="1" x14ac:dyDescent="0.2">
      <c r="A964" s="99"/>
      <c r="L964" s="80"/>
      <c r="M964" s="80"/>
    </row>
    <row r="965" spans="1:13" s="79" customFormat="1" x14ac:dyDescent="0.2">
      <c r="A965" s="99"/>
      <c r="L965" s="80"/>
      <c r="M965" s="80"/>
    </row>
    <row r="966" spans="1:13" s="79" customFormat="1" x14ac:dyDescent="0.2">
      <c r="A966" s="99"/>
      <c r="L966" s="80"/>
      <c r="M966" s="80"/>
    </row>
    <row r="967" spans="1:13" s="79" customFormat="1" x14ac:dyDescent="0.2">
      <c r="A967" s="99"/>
      <c r="L967" s="80"/>
      <c r="M967" s="80"/>
    </row>
    <row r="968" spans="1:13" s="79" customFormat="1" x14ac:dyDescent="0.2">
      <c r="A968" s="99"/>
      <c r="L968" s="80"/>
      <c r="M968" s="80"/>
    </row>
    <row r="969" spans="1:13" s="79" customFormat="1" x14ac:dyDescent="0.2">
      <c r="A969" s="99"/>
      <c r="L969" s="80"/>
      <c r="M969" s="80"/>
    </row>
    <row r="970" spans="1:13" s="79" customFormat="1" x14ac:dyDescent="0.2">
      <c r="A970" s="99"/>
      <c r="L970" s="80"/>
      <c r="M970" s="80"/>
    </row>
    <row r="971" spans="1:13" s="79" customFormat="1" x14ac:dyDescent="0.2">
      <c r="A971" s="99"/>
      <c r="L971" s="80"/>
      <c r="M971" s="80"/>
    </row>
    <row r="972" spans="1:13" s="79" customFormat="1" x14ac:dyDescent="0.2">
      <c r="A972" s="99"/>
      <c r="L972" s="80"/>
      <c r="M972" s="80"/>
    </row>
    <row r="973" spans="1:13" s="79" customFormat="1" x14ac:dyDescent="0.2">
      <c r="A973" s="99"/>
      <c r="L973" s="80"/>
      <c r="M973" s="80"/>
    </row>
    <row r="974" spans="1:13" s="79" customFormat="1" x14ac:dyDescent="0.2">
      <c r="A974" s="99"/>
      <c r="L974" s="80"/>
      <c r="M974" s="80"/>
    </row>
    <row r="975" spans="1:13" s="79" customFormat="1" x14ac:dyDescent="0.2">
      <c r="A975" s="99"/>
      <c r="L975" s="80"/>
      <c r="M975" s="80"/>
    </row>
    <row r="976" spans="1:13" s="79" customFormat="1" x14ac:dyDescent="0.2">
      <c r="A976" s="99"/>
      <c r="L976" s="80"/>
      <c r="M976" s="80"/>
    </row>
    <row r="977" spans="1:13" s="79" customFormat="1" x14ac:dyDescent="0.2">
      <c r="A977" s="99"/>
      <c r="L977" s="80"/>
      <c r="M977" s="80"/>
    </row>
    <row r="978" spans="1:13" s="79" customFormat="1" x14ac:dyDescent="0.2">
      <c r="A978" s="99"/>
      <c r="L978" s="80"/>
      <c r="M978" s="80"/>
    </row>
    <row r="979" spans="1:13" s="79" customFormat="1" x14ac:dyDescent="0.2">
      <c r="A979" s="99"/>
      <c r="L979" s="80"/>
      <c r="M979" s="80"/>
    </row>
    <row r="980" spans="1:13" s="79" customFormat="1" x14ac:dyDescent="0.2">
      <c r="A980" s="99"/>
      <c r="L980" s="80"/>
      <c r="M980" s="80"/>
    </row>
    <row r="981" spans="1:13" s="79" customFormat="1" x14ac:dyDescent="0.2">
      <c r="A981" s="99"/>
      <c r="L981" s="80"/>
      <c r="M981" s="80"/>
    </row>
    <row r="982" spans="1:13" s="79" customFormat="1" x14ac:dyDescent="0.2">
      <c r="A982" s="99"/>
      <c r="L982" s="80"/>
      <c r="M982" s="80"/>
    </row>
    <row r="983" spans="1:13" s="79" customFormat="1" x14ac:dyDescent="0.2">
      <c r="A983" s="99"/>
      <c r="L983" s="80"/>
      <c r="M983" s="80"/>
    </row>
    <row r="984" spans="1:13" s="79" customFormat="1" x14ac:dyDescent="0.2">
      <c r="A984" s="99"/>
      <c r="L984" s="80"/>
      <c r="M984" s="80"/>
    </row>
    <row r="985" spans="1:13" s="79" customFormat="1" x14ac:dyDescent="0.2">
      <c r="A985" s="99"/>
      <c r="L985" s="80"/>
      <c r="M985" s="80"/>
    </row>
    <row r="986" spans="1:13" s="79" customFormat="1" x14ac:dyDescent="0.2">
      <c r="A986" s="99"/>
      <c r="L986" s="80"/>
      <c r="M986" s="80"/>
    </row>
    <row r="987" spans="1:13" s="79" customFormat="1" x14ac:dyDescent="0.2">
      <c r="A987" s="99"/>
      <c r="L987" s="80"/>
      <c r="M987" s="80"/>
    </row>
    <row r="988" spans="1:13" s="79" customFormat="1" x14ac:dyDescent="0.2">
      <c r="A988" s="99"/>
      <c r="L988" s="80"/>
      <c r="M988" s="80"/>
    </row>
    <row r="989" spans="1:13" s="79" customFormat="1" x14ac:dyDescent="0.2">
      <c r="A989" s="99"/>
      <c r="L989" s="80"/>
      <c r="M989" s="80"/>
    </row>
    <row r="990" spans="1:13" s="79" customFormat="1" x14ac:dyDescent="0.2">
      <c r="A990" s="99"/>
      <c r="L990" s="80"/>
      <c r="M990" s="80"/>
    </row>
    <row r="991" spans="1:13" s="79" customFormat="1" x14ac:dyDescent="0.2">
      <c r="A991" s="99"/>
      <c r="L991" s="80"/>
      <c r="M991" s="80"/>
    </row>
    <row r="992" spans="1:13" s="79" customFormat="1" x14ac:dyDescent="0.2">
      <c r="A992" s="99"/>
      <c r="L992" s="80"/>
      <c r="M992" s="80"/>
    </row>
    <row r="993" spans="1:13" s="79" customFormat="1" x14ac:dyDescent="0.2">
      <c r="A993" s="99"/>
      <c r="L993" s="80"/>
      <c r="M993" s="80"/>
    </row>
    <row r="994" spans="1:13" s="79" customFormat="1" x14ac:dyDescent="0.2">
      <c r="A994" s="99"/>
      <c r="L994" s="80"/>
      <c r="M994" s="80"/>
    </row>
    <row r="995" spans="1:13" s="79" customFormat="1" x14ac:dyDescent="0.2">
      <c r="A995" s="99"/>
      <c r="L995" s="80"/>
      <c r="M995" s="80"/>
    </row>
    <row r="996" spans="1:13" s="79" customFormat="1" x14ac:dyDescent="0.2">
      <c r="A996" s="99"/>
      <c r="L996" s="80"/>
      <c r="M996" s="80"/>
    </row>
    <row r="997" spans="1:13" s="79" customFormat="1" x14ac:dyDescent="0.2">
      <c r="A997" s="99"/>
      <c r="L997" s="80"/>
      <c r="M997" s="80"/>
    </row>
    <row r="998" spans="1:13" s="79" customFormat="1" x14ac:dyDescent="0.2">
      <c r="A998" s="99"/>
      <c r="L998" s="80"/>
      <c r="M998" s="80"/>
    </row>
    <row r="999" spans="1:13" s="79" customFormat="1" x14ac:dyDescent="0.2">
      <c r="A999" s="99"/>
      <c r="L999" s="80"/>
      <c r="M999" s="80"/>
    </row>
    <row r="1000" spans="1:13" s="79" customFormat="1" x14ac:dyDescent="0.2">
      <c r="A1000" s="99"/>
      <c r="L1000" s="80"/>
      <c r="M1000" s="80"/>
    </row>
    <row r="1001" spans="1:13" s="79" customFormat="1" x14ac:dyDescent="0.2">
      <c r="A1001" s="99"/>
      <c r="L1001" s="80"/>
      <c r="M1001" s="80"/>
    </row>
    <row r="1002" spans="1:13" s="79" customFormat="1" x14ac:dyDescent="0.2">
      <c r="A1002" s="99"/>
      <c r="L1002" s="80"/>
      <c r="M1002" s="80"/>
    </row>
    <row r="1003" spans="1:13" s="79" customFormat="1" x14ac:dyDescent="0.2">
      <c r="A1003" s="99"/>
      <c r="L1003" s="80"/>
      <c r="M1003" s="80"/>
    </row>
    <row r="1004" spans="1:13" s="79" customFormat="1" x14ac:dyDescent="0.2">
      <c r="A1004" s="99"/>
      <c r="L1004" s="80"/>
      <c r="M1004" s="80"/>
    </row>
    <row r="1005" spans="1:13" s="79" customFormat="1" x14ac:dyDescent="0.2">
      <c r="A1005" s="99"/>
      <c r="L1005" s="80"/>
      <c r="M1005" s="80"/>
    </row>
    <row r="1006" spans="1:13" s="79" customFormat="1" x14ac:dyDescent="0.2">
      <c r="A1006" s="99"/>
      <c r="L1006" s="80"/>
      <c r="M1006" s="80"/>
    </row>
    <row r="1007" spans="1:13" s="79" customFormat="1" x14ac:dyDescent="0.2">
      <c r="A1007" s="99"/>
      <c r="L1007" s="80"/>
      <c r="M1007" s="80"/>
    </row>
    <row r="1008" spans="1:13" s="79" customFormat="1" x14ac:dyDescent="0.2">
      <c r="A1008" s="99"/>
      <c r="L1008" s="80"/>
      <c r="M1008" s="80"/>
    </row>
    <row r="1009" spans="1:13" s="79" customFormat="1" x14ac:dyDescent="0.2">
      <c r="A1009" s="99"/>
      <c r="L1009" s="80"/>
      <c r="M1009" s="80"/>
    </row>
    <row r="1010" spans="1:13" s="79" customFormat="1" x14ac:dyDescent="0.2">
      <c r="A1010" s="99"/>
      <c r="L1010" s="80"/>
      <c r="M1010" s="80"/>
    </row>
    <row r="1011" spans="1:13" s="79" customFormat="1" x14ac:dyDescent="0.2">
      <c r="A1011" s="99"/>
      <c r="L1011" s="80"/>
      <c r="M1011" s="80"/>
    </row>
    <row r="1012" spans="1:13" s="79" customFormat="1" x14ac:dyDescent="0.2">
      <c r="A1012" s="99"/>
      <c r="L1012" s="80"/>
      <c r="M1012" s="80"/>
    </row>
    <row r="1013" spans="1:13" s="79" customFormat="1" x14ac:dyDescent="0.2">
      <c r="A1013" s="99"/>
      <c r="L1013" s="80"/>
      <c r="M1013" s="80"/>
    </row>
    <row r="1014" spans="1:13" s="79" customFormat="1" x14ac:dyDescent="0.2">
      <c r="A1014" s="99"/>
      <c r="L1014" s="80"/>
      <c r="M1014" s="80"/>
    </row>
    <row r="1015" spans="1:13" s="79" customFormat="1" x14ac:dyDescent="0.2">
      <c r="A1015" s="99"/>
      <c r="L1015" s="80"/>
      <c r="M1015" s="80"/>
    </row>
    <row r="1016" spans="1:13" s="79" customFormat="1" x14ac:dyDescent="0.2">
      <c r="A1016" s="99"/>
      <c r="L1016" s="80"/>
      <c r="M1016" s="80"/>
    </row>
    <row r="1017" spans="1:13" s="79" customFormat="1" x14ac:dyDescent="0.2">
      <c r="A1017" s="99"/>
      <c r="L1017" s="80"/>
      <c r="M1017" s="80"/>
    </row>
    <row r="1018" spans="1:13" s="79" customFormat="1" x14ac:dyDescent="0.2">
      <c r="A1018" s="99"/>
      <c r="L1018" s="80"/>
      <c r="M1018" s="80"/>
    </row>
    <row r="1019" spans="1:13" s="79" customFormat="1" x14ac:dyDescent="0.2">
      <c r="A1019" s="99"/>
      <c r="L1019" s="80"/>
      <c r="M1019" s="80"/>
    </row>
    <row r="1020" spans="1:13" s="79" customFormat="1" x14ac:dyDescent="0.2">
      <c r="A1020" s="99"/>
      <c r="L1020" s="80"/>
      <c r="M1020" s="80"/>
    </row>
    <row r="1021" spans="1:13" s="79" customFormat="1" x14ac:dyDescent="0.2">
      <c r="A1021" s="99"/>
      <c r="L1021" s="80"/>
      <c r="M1021" s="80"/>
    </row>
    <row r="1022" spans="1:13" s="79" customFormat="1" x14ac:dyDescent="0.2">
      <c r="A1022" s="99"/>
      <c r="L1022" s="80"/>
      <c r="M1022" s="80"/>
    </row>
    <row r="1023" spans="1:13" s="79" customFormat="1" x14ac:dyDescent="0.2">
      <c r="A1023" s="99"/>
      <c r="L1023" s="80"/>
      <c r="M1023" s="80"/>
    </row>
    <row r="1024" spans="1:13" s="79" customFormat="1" x14ac:dyDescent="0.2">
      <c r="A1024" s="99"/>
      <c r="L1024" s="80"/>
      <c r="M1024" s="80"/>
    </row>
    <row r="1025" spans="1:13" s="79" customFormat="1" x14ac:dyDescent="0.2">
      <c r="A1025" s="99"/>
      <c r="L1025" s="80"/>
      <c r="M1025" s="80"/>
    </row>
    <row r="1026" spans="1:13" s="79" customFormat="1" x14ac:dyDescent="0.2">
      <c r="A1026" s="99"/>
      <c r="L1026" s="80"/>
      <c r="M1026" s="80"/>
    </row>
    <row r="1027" spans="1:13" s="79" customFormat="1" x14ac:dyDescent="0.2">
      <c r="A1027" s="99"/>
      <c r="L1027" s="80"/>
      <c r="M1027" s="80"/>
    </row>
    <row r="1028" spans="1:13" s="79" customFormat="1" x14ac:dyDescent="0.2">
      <c r="A1028" s="99"/>
      <c r="L1028" s="80"/>
      <c r="M1028" s="80"/>
    </row>
    <row r="1029" spans="1:13" s="79" customFormat="1" x14ac:dyDescent="0.2">
      <c r="A1029" s="99"/>
      <c r="L1029" s="80"/>
      <c r="M1029" s="80"/>
    </row>
    <row r="1030" spans="1:13" s="79" customFormat="1" x14ac:dyDescent="0.2">
      <c r="A1030" s="99"/>
      <c r="L1030" s="80"/>
      <c r="M1030" s="80"/>
    </row>
    <row r="1031" spans="1:13" s="79" customFormat="1" x14ac:dyDescent="0.2">
      <c r="A1031" s="99"/>
      <c r="L1031" s="80"/>
      <c r="M1031" s="80"/>
    </row>
    <row r="1032" spans="1:13" s="79" customFormat="1" x14ac:dyDescent="0.2">
      <c r="A1032" s="99"/>
      <c r="L1032" s="80"/>
      <c r="M1032" s="80"/>
    </row>
    <row r="1033" spans="1:13" s="79" customFormat="1" x14ac:dyDescent="0.2">
      <c r="A1033" s="99"/>
      <c r="L1033" s="80"/>
      <c r="M1033" s="80"/>
    </row>
    <row r="1034" spans="1:13" s="79" customFormat="1" x14ac:dyDescent="0.2">
      <c r="A1034" s="99"/>
      <c r="L1034" s="80"/>
      <c r="M1034" s="80"/>
    </row>
    <row r="1035" spans="1:13" s="79" customFormat="1" x14ac:dyDescent="0.2">
      <c r="A1035" s="99"/>
      <c r="L1035" s="80"/>
      <c r="M1035" s="80"/>
    </row>
    <row r="1036" spans="1:13" s="79" customFormat="1" x14ac:dyDescent="0.2">
      <c r="A1036" s="99"/>
      <c r="L1036" s="80"/>
      <c r="M1036" s="80"/>
    </row>
    <row r="1037" spans="1:13" s="79" customFormat="1" x14ac:dyDescent="0.2">
      <c r="A1037" s="99"/>
      <c r="L1037" s="80"/>
      <c r="M1037" s="80"/>
    </row>
    <row r="1038" spans="1:13" s="79" customFormat="1" x14ac:dyDescent="0.2">
      <c r="A1038" s="99"/>
      <c r="L1038" s="80"/>
      <c r="M1038" s="80"/>
    </row>
    <row r="1039" spans="1:13" s="79" customFormat="1" x14ac:dyDescent="0.2">
      <c r="A1039" s="99"/>
      <c r="L1039" s="80"/>
      <c r="M1039" s="80"/>
    </row>
    <row r="1040" spans="1:13" s="79" customFormat="1" x14ac:dyDescent="0.2">
      <c r="A1040" s="99"/>
      <c r="L1040" s="80"/>
      <c r="M1040" s="80"/>
    </row>
    <row r="1041" spans="1:13" s="79" customFormat="1" x14ac:dyDescent="0.2">
      <c r="A1041" s="99"/>
      <c r="L1041" s="80"/>
      <c r="M1041" s="80"/>
    </row>
    <row r="1042" spans="1:13" s="79" customFormat="1" x14ac:dyDescent="0.2">
      <c r="A1042" s="99"/>
      <c r="L1042" s="80"/>
      <c r="M1042" s="80"/>
    </row>
    <row r="1043" spans="1:13" s="79" customFormat="1" x14ac:dyDescent="0.2">
      <c r="A1043" s="99"/>
      <c r="L1043" s="80"/>
      <c r="M1043" s="80"/>
    </row>
    <row r="1044" spans="1:13" s="79" customFormat="1" x14ac:dyDescent="0.2">
      <c r="A1044" s="99"/>
      <c r="L1044" s="80"/>
      <c r="M1044" s="80"/>
    </row>
    <row r="1045" spans="1:13" s="79" customFormat="1" x14ac:dyDescent="0.2">
      <c r="A1045" s="99"/>
      <c r="L1045" s="80"/>
      <c r="M1045" s="80"/>
    </row>
    <row r="1046" spans="1:13" s="79" customFormat="1" x14ac:dyDescent="0.2">
      <c r="A1046" s="99"/>
      <c r="L1046" s="80"/>
      <c r="M1046" s="80"/>
    </row>
    <row r="1047" spans="1:13" s="79" customFormat="1" x14ac:dyDescent="0.2">
      <c r="A1047" s="99"/>
      <c r="L1047" s="80"/>
      <c r="M1047" s="80"/>
    </row>
    <row r="1048" spans="1:13" s="79" customFormat="1" x14ac:dyDescent="0.2">
      <c r="A1048" s="99"/>
      <c r="L1048" s="80"/>
      <c r="M1048" s="80"/>
    </row>
    <row r="1049" spans="1:13" s="79" customFormat="1" x14ac:dyDescent="0.2">
      <c r="A1049" s="99"/>
      <c r="L1049" s="80"/>
      <c r="M1049" s="80"/>
    </row>
    <row r="1050" spans="1:13" s="79" customFormat="1" x14ac:dyDescent="0.2">
      <c r="A1050" s="99"/>
      <c r="L1050" s="80"/>
      <c r="M1050" s="80"/>
    </row>
    <row r="1051" spans="1:13" s="79" customFormat="1" x14ac:dyDescent="0.2">
      <c r="A1051" s="99"/>
      <c r="L1051" s="80"/>
      <c r="M1051" s="80"/>
    </row>
    <row r="1052" spans="1:13" s="79" customFormat="1" x14ac:dyDescent="0.2">
      <c r="A1052" s="99"/>
      <c r="L1052" s="80"/>
      <c r="M1052" s="80"/>
    </row>
    <row r="1053" spans="1:13" s="79" customFormat="1" x14ac:dyDescent="0.2">
      <c r="A1053" s="99"/>
      <c r="L1053" s="80"/>
      <c r="M1053" s="80"/>
    </row>
    <row r="1054" spans="1:13" s="79" customFormat="1" x14ac:dyDescent="0.2">
      <c r="A1054" s="99"/>
      <c r="L1054" s="80"/>
      <c r="M1054" s="80"/>
    </row>
    <row r="1055" spans="1:13" s="79" customFormat="1" x14ac:dyDescent="0.2">
      <c r="A1055" s="99"/>
      <c r="L1055" s="80"/>
      <c r="M1055" s="80"/>
    </row>
    <row r="1056" spans="1:13" s="79" customFormat="1" x14ac:dyDescent="0.2">
      <c r="A1056" s="99"/>
      <c r="L1056" s="80"/>
      <c r="M1056" s="80"/>
    </row>
    <row r="1057" spans="1:13" s="79" customFormat="1" x14ac:dyDescent="0.2">
      <c r="A1057" s="99"/>
      <c r="L1057" s="80"/>
      <c r="M1057" s="80"/>
    </row>
    <row r="1058" spans="1:13" s="79" customFormat="1" x14ac:dyDescent="0.2">
      <c r="A1058" s="99"/>
      <c r="L1058" s="80"/>
      <c r="M1058" s="80"/>
    </row>
    <row r="1059" spans="1:13" s="79" customFormat="1" x14ac:dyDescent="0.2">
      <c r="A1059" s="99"/>
      <c r="L1059" s="80"/>
      <c r="M1059" s="80"/>
    </row>
    <row r="1060" spans="1:13" s="79" customFormat="1" x14ac:dyDescent="0.2">
      <c r="A1060" s="99"/>
      <c r="L1060" s="80"/>
      <c r="M1060" s="80"/>
    </row>
    <row r="1061" spans="1:13" s="79" customFormat="1" x14ac:dyDescent="0.2">
      <c r="A1061" s="99"/>
      <c r="L1061" s="80"/>
      <c r="M1061" s="80"/>
    </row>
    <row r="1062" spans="1:13" s="79" customFormat="1" x14ac:dyDescent="0.2">
      <c r="A1062" s="99"/>
      <c r="L1062" s="80"/>
      <c r="M1062" s="80"/>
    </row>
    <row r="1063" spans="1:13" s="79" customFormat="1" x14ac:dyDescent="0.2">
      <c r="A1063" s="99"/>
      <c r="L1063" s="80"/>
      <c r="M1063" s="80"/>
    </row>
    <row r="1064" spans="1:13" s="79" customFormat="1" x14ac:dyDescent="0.2">
      <c r="A1064" s="99"/>
      <c r="L1064" s="80"/>
      <c r="M1064" s="80"/>
    </row>
    <row r="1065" spans="1:13" s="79" customFormat="1" x14ac:dyDescent="0.2">
      <c r="A1065" s="99"/>
      <c r="L1065" s="80"/>
      <c r="M1065" s="80"/>
    </row>
    <row r="1066" spans="1:13" s="79" customFormat="1" x14ac:dyDescent="0.2">
      <c r="A1066" s="99"/>
      <c r="L1066" s="80"/>
      <c r="M1066" s="80"/>
    </row>
    <row r="1067" spans="1:13" s="79" customFormat="1" x14ac:dyDescent="0.2">
      <c r="A1067" s="99"/>
      <c r="L1067" s="80"/>
      <c r="M1067" s="80"/>
    </row>
    <row r="1068" spans="1:13" s="79" customFormat="1" x14ac:dyDescent="0.2">
      <c r="A1068" s="99"/>
      <c r="L1068" s="80"/>
      <c r="M1068" s="80"/>
    </row>
    <row r="1069" spans="1:13" s="79" customFormat="1" x14ac:dyDescent="0.2">
      <c r="A1069" s="99"/>
      <c r="L1069" s="80"/>
      <c r="M1069" s="80"/>
    </row>
    <row r="1070" spans="1:13" s="79" customFormat="1" x14ac:dyDescent="0.2">
      <c r="A1070" s="99"/>
      <c r="L1070" s="80"/>
      <c r="M1070" s="80"/>
    </row>
    <row r="1071" spans="1:13" s="79" customFormat="1" x14ac:dyDescent="0.2">
      <c r="A1071" s="99"/>
      <c r="L1071" s="80"/>
      <c r="M1071" s="80"/>
    </row>
    <row r="1072" spans="1:13" s="79" customFormat="1" x14ac:dyDescent="0.2">
      <c r="A1072" s="99"/>
      <c r="L1072" s="80"/>
      <c r="M1072" s="80"/>
    </row>
    <row r="1073" spans="1:13" s="79" customFormat="1" x14ac:dyDescent="0.2">
      <c r="A1073" s="99"/>
      <c r="L1073" s="80"/>
      <c r="M1073" s="80"/>
    </row>
    <row r="1074" spans="1:13" s="79" customFormat="1" x14ac:dyDescent="0.2">
      <c r="A1074" s="99"/>
      <c r="L1074" s="80"/>
      <c r="M1074" s="80"/>
    </row>
    <row r="1075" spans="1:13" s="79" customFormat="1" x14ac:dyDescent="0.2">
      <c r="A1075" s="99"/>
      <c r="L1075" s="80"/>
      <c r="M1075" s="80"/>
    </row>
    <row r="1076" spans="1:13" s="79" customFormat="1" x14ac:dyDescent="0.2">
      <c r="A1076" s="99"/>
      <c r="L1076" s="80"/>
      <c r="M1076" s="80"/>
    </row>
    <row r="1077" spans="1:13" s="79" customFormat="1" x14ac:dyDescent="0.2">
      <c r="A1077" s="99"/>
      <c r="L1077" s="80"/>
      <c r="M1077" s="80"/>
    </row>
    <row r="1078" spans="1:13" s="79" customFormat="1" x14ac:dyDescent="0.2">
      <c r="A1078" s="99"/>
      <c r="L1078" s="80"/>
      <c r="M1078" s="80"/>
    </row>
    <row r="1079" spans="1:13" s="79" customFormat="1" x14ac:dyDescent="0.2">
      <c r="A1079" s="99"/>
      <c r="L1079" s="80"/>
      <c r="M1079" s="80"/>
    </row>
    <row r="1080" spans="1:13" s="79" customFormat="1" x14ac:dyDescent="0.2">
      <c r="A1080" s="99"/>
      <c r="L1080" s="80"/>
      <c r="M1080" s="80"/>
    </row>
    <row r="1081" spans="1:13" s="79" customFormat="1" x14ac:dyDescent="0.2">
      <c r="A1081" s="99"/>
      <c r="L1081" s="80"/>
      <c r="M1081" s="80"/>
    </row>
    <row r="1082" spans="1:13" s="79" customFormat="1" x14ac:dyDescent="0.2">
      <c r="A1082" s="99"/>
      <c r="L1082" s="80"/>
      <c r="M1082" s="80"/>
    </row>
    <row r="1083" spans="1:13" s="79" customFormat="1" x14ac:dyDescent="0.2">
      <c r="A1083" s="99"/>
      <c r="L1083" s="80"/>
      <c r="M1083" s="80"/>
    </row>
    <row r="1084" spans="1:13" s="79" customFormat="1" x14ac:dyDescent="0.2">
      <c r="A1084" s="99"/>
      <c r="L1084" s="80"/>
      <c r="M1084" s="80"/>
    </row>
    <row r="1085" spans="1:13" s="79" customFormat="1" x14ac:dyDescent="0.2">
      <c r="A1085" s="99"/>
      <c r="L1085" s="80"/>
      <c r="M1085" s="80"/>
    </row>
    <row r="1086" spans="1:13" s="79" customFormat="1" x14ac:dyDescent="0.2">
      <c r="A1086" s="99"/>
      <c r="L1086" s="80"/>
      <c r="M1086" s="80"/>
    </row>
    <row r="1087" spans="1:13" s="79" customFormat="1" x14ac:dyDescent="0.2">
      <c r="A1087" s="99"/>
      <c r="L1087" s="80"/>
      <c r="M1087" s="80"/>
    </row>
    <row r="1088" spans="1:13" s="79" customFormat="1" x14ac:dyDescent="0.2">
      <c r="A1088" s="99"/>
      <c r="L1088" s="80"/>
      <c r="M1088" s="80"/>
    </row>
    <row r="1089" spans="1:13" s="79" customFormat="1" x14ac:dyDescent="0.2">
      <c r="A1089" s="99"/>
      <c r="L1089" s="80"/>
      <c r="M1089" s="80"/>
    </row>
    <row r="1090" spans="1:13" s="79" customFormat="1" x14ac:dyDescent="0.2">
      <c r="A1090" s="99"/>
      <c r="L1090" s="80"/>
      <c r="M1090" s="80"/>
    </row>
    <row r="1091" spans="1:13" s="79" customFormat="1" x14ac:dyDescent="0.2">
      <c r="A1091" s="99"/>
      <c r="L1091" s="80"/>
      <c r="M1091" s="80"/>
    </row>
    <row r="1092" spans="1:13" s="79" customFormat="1" x14ac:dyDescent="0.2">
      <c r="A1092" s="99"/>
      <c r="L1092" s="80"/>
      <c r="M1092" s="80"/>
    </row>
    <row r="1093" spans="1:13" s="79" customFormat="1" x14ac:dyDescent="0.2">
      <c r="A1093" s="99"/>
      <c r="L1093" s="80"/>
      <c r="M1093" s="80"/>
    </row>
    <row r="1094" spans="1:13" s="79" customFormat="1" x14ac:dyDescent="0.2">
      <c r="A1094" s="99"/>
      <c r="L1094" s="80"/>
      <c r="M1094" s="80"/>
    </row>
    <row r="1095" spans="1:13" s="79" customFormat="1" x14ac:dyDescent="0.2">
      <c r="A1095" s="99"/>
      <c r="L1095" s="80"/>
      <c r="M1095" s="80"/>
    </row>
    <row r="1096" spans="1:13" s="79" customFormat="1" x14ac:dyDescent="0.2">
      <c r="A1096" s="99"/>
      <c r="L1096" s="80"/>
      <c r="M1096" s="80"/>
    </row>
    <row r="1097" spans="1:13" s="79" customFormat="1" x14ac:dyDescent="0.2">
      <c r="A1097" s="99"/>
      <c r="L1097" s="80"/>
      <c r="M1097" s="80"/>
    </row>
    <row r="1098" spans="1:13" s="79" customFormat="1" x14ac:dyDescent="0.2">
      <c r="A1098" s="99"/>
      <c r="L1098" s="80"/>
      <c r="M1098" s="80"/>
    </row>
    <row r="1099" spans="1:13" s="79" customFormat="1" x14ac:dyDescent="0.2">
      <c r="A1099" s="99"/>
      <c r="L1099" s="80"/>
      <c r="M1099" s="80"/>
    </row>
    <row r="1100" spans="1:13" s="79" customFormat="1" x14ac:dyDescent="0.2">
      <c r="A1100" s="99"/>
      <c r="L1100" s="80"/>
      <c r="M1100" s="80"/>
    </row>
    <row r="1101" spans="1:13" s="79" customFormat="1" x14ac:dyDescent="0.2">
      <c r="A1101" s="99"/>
      <c r="L1101" s="80"/>
      <c r="M1101" s="80"/>
    </row>
    <row r="1102" spans="1:13" s="79" customFormat="1" x14ac:dyDescent="0.2">
      <c r="A1102" s="99"/>
      <c r="L1102" s="80"/>
      <c r="M1102" s="80"/>
    </row>
    <row r="1103" spans="1:13" s="79" customFormat="1" x14ac:dyDescent="0.2">
      <c r="A1103" s="99"/>
      <c r="L1103" s="80"/>
      <c r="M1103" s="80"/>
    </row>
    <row r="1104" spans="1:13" s="79" customFormat="1" x14ac:dyDescent="0.2">
      <c r="A1104" s="99"/>
      <c r="L1104" s="80"/>
      <c r="M1104" s="80"/>
    </row>
    <row r="1105" spans="1:13" s="79" customFormat="1" x14ac:dyDescent="0.2">
      <c r="A1105" s="99"/>
      <c r="L1105" s="80"/>
      <c r="M1105" s="80"/>
    </row>
    <row r="1106" spans="1:13" s="79" customFormat="1" x14ac:dyDescent="0.2">
      <c r="A1106" s="99"/>
      <c r="L1106" s="80"/>
      <c r="M1106" s="80"/>
    </row>
    <row r="1107" spans="1:13" s="79" customFormat="1" x14ac:dyDescent="0.2">
      <c r="A1107" s="99"/>
      <c r="L1107" s="80"/>
      <c r="M1107" s="80"/>
    </row>
    <row r="1108" spans="1:13" s="79" customFormat="1" x14ac:dyDescent="0.2">
      <c r="A1108" s="99"/>
      <c r="L1108" s="80"/>
      <c r="M1108" s="80"/>
    </row>
    <row r="1109" spans="1:13" s="79" customFormat="1" x14ac:dyDescent="0.2">
      <c r="A1109" s="99"/>
      <c r="L1109" s="80"/>
      <c r="M1109" s="80"/>
    </row>
    <row r="1110" spans="1:13" s="79" customFormat="1" x14ac:dyDescent="0.2">
      <c r="A1110" s="99"/>
      <c r="L1110" s="80"/>
      <c r="M1110" s="80"/>
    </row>
    <row r="1111" spans="1:13" s="79" customFormat="1" x14ac:dyDescent="0.2">
      <c r="A1111" s="99"/>
      <c r="L1111" s="80"/>
      <c r="M1111" s="80"/>
    </row>
    <row r="1112" spans="1:13" s="79" customFormat="1" x14ac:dyDescent="0.2">
      <c r="A1112" s="99"/>
      <c r="L1112" s="80"/>
      <c r="M1112" s="80"/>
    </row>
    <row r="1113" spans="1:13" s="79" customFormat="1" x14ac:dyDescent="0.2">
      <c r="A1113" s="99"/>
      <c r="L1113" s="80"/>
      <c r="M1113" s="80"/>
    </row>
    <row r="1114" spans="1:13" s="79" customFormat="1" x14ac:dyDescent="0.2">
      <c r="A1114" s="99"/>
      <c r="L1114" s="80"/>
      <c r="M1114" s="80"/>
    </row>
    <row r="1115" spans="1:13" s="79" customFormat="1" x14ac:dyDescent="0.2">
      <c r="A1115" s="99"/>
      <c r="L1115" s="80"/>
      <c r="M1115" s="80"/>
    </row>
    <row r="1116" spans="1:13" s="79" customFormat="1" x14ac:dyDescent="0.2">
      <c r="A1116" s="99"/>
      <c r="L1116" s="80"/>
      <c r="M1116" s="80"/>
    </row>
    <row r="1117" spans="1:13" s="79" customFormat="1" x14ac:dyDescent="0.2">
      <c r="A1117" s="99"/>
      <c r="L1117" s="80"/>
      <c r="M1117" s="80"/>
    </row>
    <row r="1118" spans="1:13" s="79" customFormat="1" x14ac:dyDescent="0.2">
      <c r="A1118" s="99"/>
      <c r="L1118" s="80"/>
      <c r="M1118" s="80"/>
    </row>
    <row r="1119" spans="1:13" s="79" customFormat="1" x14ac:dyDescent="0.2">
      <c r="A1119" s="99"/>
      <c r="L1119" s="80"/>
      <c r="M1119" s="80"/>
    </row>
    <row r="1120" spans="1:13" s="79" customFormat="1" x14ac:dyDescent="0.2">
      <c r="A1120" s="99"/>
      <c r="L1120" s="80"/>
      <c r="M1120" s="80"/>
    </row>
    <row r="1121" spans="1:13" s="79" customFormat="1" x14ac:dyDescent="0.2">
      <c r="A1121" s="99"/>
      <c r="L1121" s="80"/>
      <c r="M1121" s="80"/>
    </row>
    <row r="1122" spans="1:13" s="79" customFormat="1" x14ac:dyDescent="0.2">
      <c r="A1122" s="99"/>
      <c r="L1122" s="80"/>
      <c r="M1122" s="80"/>
    </row>
    <row r="1123" spans="1:13" s="79" customFormat="1" x14ac:dyDescent="0.2">
      <c r="A1123" s="99"/>
      <c r="L1123" s="80"/>
      <c r="M1123" s="80"/>
    </row>
    <row r="1124" spans="1:13" s="79" customFormat="1" x14ac:dyDescent="0.2">
      <c r="A1124" s="99"/>
      <c r="L1124" s="80"/>
      <c r="M1124" s="80"/>
    </row>
    <row r="1125" spans="1:13" s="79" customFormat="1" x14ac:dyDescent="0.2">
      <c r="A1125" s="99"/>
      <c r="L1125" s="80"/>
      <c r="M1125" s="80"/>
    </row>
    <row r="1126" spans="1:13" s="79" customFormat="1" x14ac:dyDescent="0.2">
      <c r="A1126" s="99"/>
      <c r="L1126" s="80"/>
      <c r="M1126" s="80"/>
    </row>
    <row r="1127" spans="1:13" s="79" customFormat="1" x14ac:dyDescent="0.2">
      <c r="A1127" s="99"/>
      <c r="L1127" s="80"/>
      <c r="M1127" s="80"/>
    </row>
    <row r="1128" spans="1:13" s="79" customFormat="1" x14ac:dyDescent="0.2">
      <c r="A1128" s="99"/>
      <c r="L1128" s="80"/>
      <c r="M1128" s="80"/>
    </row>
    <row r="1129" spans="1:13" s="79" customFormat="1" x14ac:dyDescent="0.2">
      <c r="A1129" s="99"/>
      <c r="L1129" s="80"/>
      <c r="M1129" s="80"/>
    </row>
    <row r="1130" spans="1:13" s="79" customFormat="1" x14ac:dyDescent="0.2">
      <c r="A1130" s="99"/>
      <c r="L1130" s="80"/>
      <c r="M1130" s="80"/>
    </row>
    <row r="1131" spans="1:13" s="79" customFormat="1" x14ac:dyDescent="0.2">
      <c r="A1131" s="99"/>
      <c r="L1131" s="80"/>
      <c r="M1131" s="80"/>
    </row>
    <row r="1132" spans="1:13" s="79" customFormat="1" x14ac:dyDescent="0.2">
      <c r="A1132" s="99"/>
      <c r="L1132" s="80"/>
      <c r="M1132" s="80"/>
    </row>
    <row r="1133" spans="1:13" s="79" customFormat="1" x14ac:dyDescent="0.2">
      <c r="A1133" s="99"/>
      <c r="L1133" s="80"/>
      <c r="M1133" s="80"/>
    </row>
    <row r="1134" spans="1:13" s="79" customFormat="1" x14ac:dyDescent="0.2">
      <c r="A1134" s="99"/>
      <c r="L1134" s="80"/>
      <c r="M1134" s="80"/>
    </row>
    <row r="1135" spans="1:13" s="79" customFormat="1" x14ac:dyDescent="0.2">
      <c r="A1135" s="99"/>
      <c r="L1135" s="80"/>
      <c r="M1135" s="80"/>
    </row>
    <row r="1136" spans="1:13" s="79" customFormat="1" x14ac:dyDescent="0.2">
      <c r="A1136" s="99"/>
      <c r="L1136" s="80"/>
      <c r="M1136" s="80"/>
    </row>
    <row r="1137" spans="1:13" s="79" customFormat="1" x14ac:dyDescent="0.2">
      <c r="A1137" s="99"/>
      <c r="L1137" s="80"/>
      <c r="M1137" s="80"/>
    </row>
    <row r="1138" spans="1:13" s="79" customFormat="1" x14ac:dyDescent="0.2">
      <c r="A1138" s="99"/>
      <c r="L1138" s="80"/>
      <c r="M1138" s="80"/>
    </row>
    <row r="1139" spans="1:13" s="79" customFormat="1" x14ac:dyDescent="0.2">
      <c r="A1139" s="99"/>
      <c r="L1139" s="80"/>
      <c r="M1139" s="80"/>
    </row>
    <row r="1140" spans="1:13" s="79" customFormat="1" x14ac:dyDescent="0.2">
      <c r="A1140" s="99"/>
      <c r="L1140" s="80"/>
      <c r="M1140" s="80"/>
    </row>
    <row r="1141" spans="1:13" s="79" customFormat="1" x14ac:dyDescent="0.2">
      <c r="A1141" s="99"/>
      <c r="L1141" s="80"/>
      <c r="M1141" s="80"/>
    </row>
    <row r="1142" spans="1:13" s="79" customFormat="1" x14ac:dyDescent="0.2">
      <c r="A1142" s="99"/>
      <c r="L1142" s="80"/>
      <c r="M1142" s="80"/>
    </row>
    <row r="1143" spans="1:13" s="79" customFormat="1" x14ac:dyDescent="0.2">
      <c r="A1143" s="99"/>
      <c r="L1143" s="80"/>
      <c r="M1143" s="80"/>
    </row>
    <row r="1144" spans="1:13" s="79" customFormat="1" x14ac:dyDescent="0.2">
      <c r="A1144" s="99"/>
      <c r="L1144" s="80"/>
      <c r="M1144" s="80"/>
    </row>
    <row r="1145" spans="1:13" s="79" customFormat="1" x14ac:dyDescent="0.2">
      <c r="A1145" s="99"/>
      <c r="L1145" s="80"/>
      <c r="M1145" s="80"/>
    </row>
    <row r="1146" spans="1:13" s="79" customFormat="1" x14ac:dyDescent="0.2">
      <c r="A1146" s="99"/>
      <c r="L1146" s="80"/>
      <c r="M1146" s="80"/>
    </row>
    <row r="1147" spans="1:13" s="79" customFormat="1" x14ac:dyDescent="0.2">
      <c r="A1147" s="99"/>
      <c r="L1147" s="80"/>
      <c r="M1147" s="80"/>
    </row>
    <row r="1148" spans="1:13" s="79" customFormat="1" x14ac:dyDescent="0.2">
      <c r="A1148" s="99"/>
      <c r="L1148" s="80"/>
      <c r="M1148" s="80"/>
    </row>
    <row r="1149" spans="1:13" s="79" customFormat="1" x14ac:dyDescent="0.2">
      <c r="A1149" s="99"/>
      <c r="L1149" s="80"/>
      <c r="M1149" s="80"/>
    </row>
    <row r="1150" spans="1:13" s="79" customFormat="1" x14ac:dyDescent="0.2">
      <c r="A1150" s="99"/>
      <c r="L1150" s="80"/>
      <c r="M1150" s="80"/>
    </row>
    <row r="1151" spans="1:13" s="79" customFormat="1" x14ac:dyDescent="0.2">
      <c r="A1151" s="99"/>
      <c r="L1151" s="80"/>
      <c r="M1151" s="80"/>
    </row>
    <row r="1152" spans="1:13" s="79" customFormat="1" x14ac:dyDescent="0.2">
      <c r="A1152" s="99"/>
      <c r="L1152" s="80"/>
      <c r="M1152" s="80"/>
    </row>
    <row r="1153" spans="1:13" s="79" customFormat="1" x14ac:dyDescent="0.2">
      <c r="A1153" s="99"/>
      <c r="L1153" s="80"/>
      <c r="M1153" s="80"/>
    </row>
    <row r="1154" spans="1:13" s="79" customFormat="1" x14ac:dyDescent="0.2">
      <c r="A1154" s="99"/>
      <c r="L1154" s="80"/>
      <c r="M1154" s="80"/>
    </row>
    <row r="1155" spans="1:13" s="79" customFormat="1" x14ac:dyDescent="0.2">
      <c r="A1155" s="99"/>
      <c r="L1155" s="80"/>
      <c r="M1155" s="80"/>
    </row>
    <row r="1156" spans="1:13" s="79" customFormat="1" x14ac:dyDescent="0.2">
      <c r="A1156" s="99"/>
      <c r="L1156" s="80"/>
      <c r="M1156" s="80"/>
    </row>
    <row r="1157" spans="1:13" s="79" customFormat="1" x14ac:dyDescent="0.2">
      <c r="A1157" s="99"/>
      <c r="L1157" s="80"/>
      <c r="M1157" s="80"/>
    </row>
    <row r="1158" spans="1:13" s="79" customFormat="1" x14ac:dyDescent="0.2">
      <c r="A1158" s="99"/>
      <c r="L1158" s="80"/>
      <c r="M1158" s="80"/>
    </row>
    <row r="1159" spans="1:13" s="79" customFormat="1" x14ac:dyDescent="0.2">
      <c r="A1159" s="99"/>
      <c r="L1159" s="80"/>
      <c r="M1159" s="80"/>
    </row>
    <row r="1160" spans="1:13" s="79" customFormat="1" x14ac:dyDescent="0.2">
      <c r="A1160" s="99"/>
      <c r="L1160" s="80"/>
      <c r="M1160" s="80"/>
    </row>
    <row r="1161" spans="1:13" s="79" customFormat="1" x14ac:dyDescent="0.2">
      <c r="A1161" s="99"/>
      <c r="L1161" s="80"/>
      <c r="M1161" s="80"/>
    </row>
    <row r="1162" spans="1:13" s="79" customFormat="1" x14ac:dyDescent="0.2">
      <c r="A1162" s="99"/>
      <c r="L1162" s="80"/>
      <c r="M1162" s="80"/>
    </row>
    <row r="1163" spans="1:13" s="79" customFormat="1" x14ac:dyDescent="0.2">
      <c r="A1163" s="99"/>
      <c r="L1163" s="80"/>
      <c r="M1163" s="80"/>
    </row>
    <row r="1164" spans="1:13" s="79" customFormat="1" x14ac:dyDescent="0.2">
      <c r="A1164" s="99"/>
      <c r="L1164" s="80"/>
      <c r="M1164" s="80"/>
    </row>
    <row r="1165" spans="1:13" s="79" customFormat="1" x14ac:dyDescent="0.2">
      <c r="A1165" s="99"/>
      <c r="L1165" s="80"/>
      <c r="M1165" s="80"/>
    </row>
    <row r="1166" spans="1:13" s="79" customFormat="1" x14ac:dyDescent="0.2">
      <c r="A1166" s="99"/>
      <c r="L1166" s="80"/>
      <c r="M1166" s="80"/>
    </row>
    <row r="1167" spans="1:13" s="79" customFormat="1" x14ac:dyDescent="0.2">
      <c r="A1167" s="99"/>
      <c r="L1167" s="80"/>
      <c r="M1167" s="80"/>
    </row>
    <row r="1168" spans="1:13" s="79" customFormat="1" x14ac:dyDescent="0.2">
      <c r="A1168" s="99"/>
      <c r="L1168" s="80"/>
      <c r="M1168" s="80"/>
    </row>
    <row r="1169" spans="1:13" s="79" customFormat="1" x14ac:dyDescent="0.2">
      <c r="A1169" s="99"/>
      <c r="L1169" s="80"/>
      <c r="M1169" s="80"/>
    </row>
    <row r="1170" spans="1:13" s="79" customFormat="1" x14ac:dyDescent="0.2">
      <c r="A1170" s="99"/>
      <c r="L1170" s="80"/>
      <c r="M1170" s="80"/>
    </row>
    <row r="1171" spans="1:13" s="79" customFormat="1" x14ac:dyDescent="0.2">
      <c r="A1171" s="99"/>
      <c r="L1171" s="80"/>
      <c r="M1171" s="80"/>
    </row>
    <row r="1172" spans="1:13" s="79" customFormat="1" x14ac:dyDescent="0.2">
      <c r="A1172" s="99"/>
      <c r="L1172" s="80"/>
      <c r="M1172" s="80"/>
    </row>
    <row r="1173" spans="1:13" s="79" customFormat="1" x14ac:dyDescent="0.2">
      <c r="A1173" s="99"/>
      <c r="L1173" s="80"/>
      <c r="M1173" s="80"/>
    </row>
    <row r="1174" spans="1:13" s="79" customFormat="1" x14ac:dyDescent="0.2">
      <c r="A1174" s="99"/>
      <c r="L1174" s="80"/>
      <c r="M1174" s="80"/>
    </row>
    <row r="1175" spans="1:13" s="79" customFormat="1" x14ac:dyDescent="0.2">
      <c r="A1175" s="99"/>
      <c r="L1175" s="80"/>
      <c r="M1175" s="80"/>
    </row>
    <row r="1176" spans="1:13" s="79" customFormat="1" x14ac:dyDescent="0.2">
      <c r="A1176" s="99"/>
      <c r="L1176" s="80"/>
      <c r="M1176" s="80"/>
    </row>
    <row r="1177" spans="1:13" s="79" customFormat="1" x14ac:dyDescent="0.2">
      <c r="A1177" s="99"/>
      <c r="L1177" s="80"/>
      <c r="M1177" s="80"/>
    </row>
    <row r="1178" spans="1:13" s="79" customFormat="1" x14ac:dyDescent="0.2">
      <c r="A1178" s="99"/>
      <c r="L1178" s="80"/>
      <c r="M1178" s="80"/>
    </row>
    <row r="1179" spans="1:13" s="79" customFormat="1" x14ac:dyDescent="0.2">
      <c r="A1179" s="99"/>
      <c r="L1179" s="80"/>
      <c r="M1179" s="80"/>
    </row>
    <row r="1180" spans="1:13" s="79" customFormat="1" x14ac:dyDescent="0.2">
      <c r="A1180" s="99"/>
      <c r="L1180" s="80"/>
      <c r="M1180" s="80"/>
    </row>
    <row r="1181" spans="1:13" s="79" customFormat="1" x14ac:dyDescent="0.2">
      <c r="A1181" s="99"/>
      <c r="L1181" s="80"/>
      <c r="M1181" s="80"/>
    </row>
    <row r="1182" spans="1:13" s="79" customFormat="1" x14ac:dyDescent="0.2">
      <c r="A1182" s="99"/>
      <c r="L1182" s="80"/>
      <c r="M1182" s="80"/>
    </row>
    <row r="1183" spans="1:13" s="79" customFormat="1" x14ac:dyDescent="0.2">
      <c r="A1183" s="99"/>
      <c r="L1183" s="80"/>
      <c r="M1183" s="80"/>
    </row>
    <row r="1184" spans="1:13" s="79" customFormat="1" x14ac:dyDescent="0.2">
      <c r="A1184" s="99"/>
      <c r="L1184" s="80"/>
      <c r="M1184" s="80"/>
    </row>
    <row r="1185" spans="1:13" s="79" customFormat="1" x14ac:dyDescent="0.2">
      <c r="A1185" s="99"/>
      <c r="L1185" s="80"/>
      <c r="M1185" s="80"/>
    </row>
    <row r="1186" spans="1:13" s="79" customFormat="1" x14ac:dyDescent="0.2">
      <c r="A1186" s="99"/>
      <c r="L1186" s="80"/>
      <c r="M1186" s="80"/>
    </row>
    <row r="1187" spans="1:13" s="79" customFormat="1" x14ac:dyDescent="0.2">
      <c r="A1187" s="99"/>
      <c r="L1187" s="80"/>
      <c r="M1187" s="80"/>
    </row>
    <row r="1188" spans="1:13" s="79" customFormat="1" x14ac:dyDescent="0.2">
      <c r="A1188" s="99"/>
      <c r="L1188" s="80"/>
      <c r="M1188" s="80"/>
    </row>
    <row r="1189" spans="1:13" s="79" customFormat="1" x14ac:dyDescent="0.2">
      <c r="A1189" s="99"/>
      <c r="L1189" s="80"/>
      <c r="M1189" s="80"/>
    </row>
    <row r="1190" spans="1:13" s="79" customFormat="1" x14ac:dyDescent="0.2">
      <c r="A1190" s="99"/>
      <c r="L1190" s="80"/>
      <c r="M1190" s="80"/>
    </row>
    <row r="1191" spans="1:13" s="79" customFormat="1" x14ac:dyDescent="0.2">
      <c r="A1191" s="99"/>
      <c r="L1191" s="80"/>
      <c r="M1191" s="80"/>
    </row>
    <row r="1192" spans="1:13" s="79" customFormat="1" x14ac:dyDescent="0.2">
      <c r="A1192" s="99"/>
      <c r="L1192" s="80"/>
      <c r="M1192" s="80"/>
    </row>
    <row r="1193" spans="1:13" s="79" customFormat="1" x14ac:dyDescent="0.2">
      <c r="A1193" s="99"/>
      <c r="L1193" s="80"/>
      <c r="M1193" s="80"/>
    </row>
    <row r="1194" spans="1:13" s="79" customFormat="1" x14ac:dyDescent="0.2">
      <c r="A1194" s="99"/>
      <c r="L1194" s="80"/>
      <c r="M1194" s="80"/>
    </row>
    <row r="1195" spans="1:13" s="79" customFormat="1" x14ac:dyDescent="0.2">
      <c r="A1195" s="99"/>
      <c r="L1195" s="80"/>
      <c r="M1195" s="80"/>
    </row>
    <row r="1196" spans="1:13" s="79" customFormat="1" x14ac:dyDescent="0.2">
      <c r="A1196" s="99"/>
      <c r="L1196" s="80"/>
      <c r="M1196" s="80"/>
    </row>
    <row r="1197" spans="1:13" s="79" customFormat="1" x14ac:dyDescent="0.2">
      <c r="A1197" s="99"/>
      <c r="L1197" s="80"/>
      <c r="M1197" s="80"/>
    </row>
    <row r="1198" spans="1:13" s="79" customFormat="1" x14ac:dyDescent="0.2">
      <c r="A1198" s="99"/>
      <c r="L1198" s="80"/>
      <c r="M1198" s="80"/>
    </row>
    <row r="1199" spans="1:13" s="79" customFormat="1" x14ac:dyDescent="0.2">
      <c r="A1199" s="99"/>
      <c r="L1199" s="80"/>
      <c r="M1199" s="80"/>
    </row>
    <row r="1200" spans="1:13" s="79" customFormat="1" x14ac:dyDescent="0.2">
      <c r="A1200" s="99"/>
      <c r="L1200" s="80"/>
      <c r="M1200" s="80"/>
    </row>
    <row r="1201" spans="1:13" s="79" customFormat="1" x14ac:dyDescent="0.2">
      <c r="A1201" s="99"/>
      <c r="L1201" s="80"/>
      <c r="M1201" s="80"/>
    </row>
    <row r="1202" spans="1:13" s="79" customFormat="1" x14ac:dyDescent="0.2">
      <c r="A1202" s="99"/>
      <c r="L1202" s="80"/>
      <c r="M1202" s="80"/>
    </row>
    <row r="1203" spans="1:13" s="79" customFormat="1" x14ac:dyDescent="0.2">
      <c r="A1203" s="99"/>
      <c r="L1203" s="80"/>
      <c r="M1203" s="80"/>
    </row>
    <row r="1204" spans="1:13" s="79" customFormat="1" x14ac:dyDescent="0.2">
      <c r="A1204" s="99"/>
      <c r="L1204" s="80"/>
      <c r="M1204" s="80"/>
    </row>
    <row r="1205" spans="1:13" s="79" customFormat="1" x14ac:dyDescent="0.2">
      <c r="A1205" s="99"/>
      <c r="L1205" s="80"/>
      <c r="M1205" s="80"/>
    </row>
    <row r="1206" spans="1:13" s="79" customFormat="1" x14ac:dyDescent="0.2">
      <c r="A1206" s="99"/>
      <c r="L1206" s="80"/>
      <c r="M1206" s="80"/>
    </row>
    <row r="1207" spans="1:13" s="79" customFormat="1" x14ac:dyDescent="0.2">
      <c r="A1207" s="99"/>
      <c r="L1207" s="80"/>
      <c r="M1207" s="80"/>
    </row>
    <row r="1208" spans="1:13" s="79" customFormat="1" x14ac:dyDescent="0.2">
      <c r="A1208" s="99"/>
      <c r="L1208" s="80"/>
      <c r="M1208" s="80"/>
    </row>
    <row r="1209" spans="1:13" s="79" customFormat="1" x14ac:dyDescent="0.2">
      <c r="A1209" s="99"/>
      <c r="L1209" s="80"/>
      <c r="M1209" s="80"/>
    </row>
    <row r="1210" spans="1:13" s="79" customFormat="1" x14ac:dyDescent="0.2">
      <c r="A1210" s="99"/>
      <c r="L1210" s="80"/>
      <c r="M1210" s="80"/>
    </row>
    <row r="1211" spans="1:13" s="79" customFormat="1" x14ac:dyDescent="0.2">
      <c r="A1211" s="99"/>
      <c r="L1211" s="80"/>
      <c r="M1211" s="80"/>
    </row>
    <row r="1212" spans="1:13" s="79" customFormat="1" x14ac:dyDescent="0.2">
      <c r="A1212" s="99"/>
      <c r="L1212" s="80"/>
      <c r="M1212" s="80"/>
    </row>
    <row r="1213" spans="1:13" s="79" customFormat="1" x14ac:dyDescent="0.2">
      <c r="A1213" s="99"/>
      <c r="L1213" s="80"/>
      <c r="M1213" s="80"/>
    </row>
    <row r="1214" spans="1:13" s="79" customFormat="1" x14ac:dyDescent="0.2">
      <c r="A1214" s="99"/>
      <c r="L1214" s="80"/>
      <c r="M1214" s="80"/>
    </row>
    <row r="1215" spans="1:13" s="79" customFormat="1" x14ac:dyDescent="0.2">
      <c r="A1215" s="99"/>
      <c r="L1215" s="80"/>
      <c r="M1215" s="80"/>
    </row>
    <row r="1216" spans="1:13" s="79" customFormat="1" x14ac:dyDescent="0.2">
      <c r="A1216" s="99"/>
      <c r="L1216" s="80"/>
      <c r="M1216" s="80"/>
    </row>
    <row r="1217" spans="1:13" s="79" customFormat="1" x14ac:dyDescent="0.2">
      <c r="A1217" s="99"/>
      <c r="L1217" s="80"/>
      <c r="M1217" s="80"/>
    </row>
    <row r="1218" spans="1:13" s="79" customFormat="1" x14ac:dyDescent="0.2">
      <c r="A1218" s="99"/>
      <c r="L1218" s="80"/>
      <c r="M1218" s="80"/>
    </row>
    <row r="1219" spans="1:13" s="79" customFormat="1" x14ac:dyDescent="0.2">
      <c r="A1219" s="99"/>
      <c r="L1219" s="80"/>
      <c r="M1219" s="80"/>
    </row>
    <row r="1220" spans="1:13" s="79" customFormat="1" x14ac:dyDescent="0.2">
      <c r="A1220" s="99"/>
      <c r="L1220" s="80"/>
      <c r="M1220" s="80"/>
    </row>
    <row r="1221" spans="1:13" s="79" customFormat="1" x14ac:dyDescent="0.2">
      <c r="A1221" s="99"/>
      <c r="L1221" s="80"/>
      <c r="M1221" s="80"/>
    </row>
    <row r="1222" spans="1:13" s="79" customFormat="1" x14ac:dyDescent="0.2">
      <c r="A1222" s="99"/>
      <c r="L1222" s="80"/>
      <c r="M1222" s="80"/>
    </row>
    <row r="1223" spans="1:13" s="79" customFormat="1" x14ac:dyDescent="0.2">
      <c r="A1223" s="99"/>
      <c r="L1223" s="80"/>
      <c r="M1223" s="80"/>
    </row>
    <row r="1224" spans="1:13" s="79" customFormat="1" x14ac:dyDescent="0.2">
      <c r="A1224" s="99"/>
      <c r="L1224" s="80"/>
      <c r="M1224" s="80"/>
    </row>
    <row r="1225" spans="1:13" s="79" customFormat="1" x14ac:dyDescent="0.2">
      <c r="A1225" s="99"/>
      <c r="L1225" s="80"/>
      <c r="M1225" s="80"/>
    </row>
    <row r="1226" spans="1:13" s="79" customFormat="1" x14ac:dyDescent="0.2">
      <c r="A1226" s="99"/>
      <c r="L1226" s="80"/>
      <c r="M1226" s="80"/>
    </row>
    <row r="1227" spans="1:13" s="79" customFormat="1" x14ac:dyDescent="0.2">
      <c r="A1227" s="99"/>
      <c r="L1227" s="80"/>
      <c r="M1227" s="80"/>
    </row>
    <row r="1228" spans="1:13" s="79" customFormat="1" x14ac:dyDescent="0.2">
      <c r="A1228" s="99"/>
      <c r="L1228" s="80"/>
      <c r="M1228" s="80"/>
    </row>
    <row r="1229" spans="1:13" s="79" customFormat="1" x14ac:dyDescent="0.2">
      <c r="A1229" s="99"/>
      <c r="L1229" s="80"/>
      <c r="M1229" s="80"/>
    </row>
    <row r="1230" spans="1:13" s="79" customFormat="1" x14ac:dyDescent="0.2">
      <c r="A1230" s="99"/>
      <c r="L1230" s="80"/>
      <c r="M1230" s="80"/>
    </row>
    <row r="1231" spans="1:13" s="79" customFormat="1" x14ac:dyDescent="0.2">
      <c r="A1231" s="99"/>
      <c r="L1231" s="80"/>
      <c r="M1231" s="80"/>
    </row>
    <row r="1232" spans="1:13" s="79" customFormat="1" x14ac:dyDescent="0.2">
      <c r="A1232" s="99"/>
      <c r="L1232" s="80"/>
      <c r="M1232" s="80"/>
    </row>
    <row r="1233" spans="1:13" s="79" customFormat="1" x14ac:dyDescent="0.2">
      <c r="A1233" s="99"/>
      <c r="L1233" s="80"/>
      <c r="M1233" s="80"/>
    </row>
    <row r="1234" spans="1:13" s="79" customFormat="1" x14ac:dyDescent="0.2">
      <c r="A1234" s="99"/>
      <c r="L1234" s="80"/>
      <c r="M1234" s="80"/>
    </row>
    <row r="1235" spans="1:13" s="79" customFormat="1" x14ac:dyDescent="0.2">
      <c r="A1235" s="99"/>
      <c r="L1235" s="80"/>
      <c r="M1235" s="80"/>
    </row>
    <row r="1236" spans="1:13" s="79" customFormat="1" x14ac:dyDescent="0.2">
      <c r="A1236" s="99"/>
      <c r="L1236" s="80"/>
      <c r="M1236" s="80"/>
    </row>
    <row r="1237" spans="1:13" s="79" customFormat="1" x14ac:dyDescent="0.2">
      <c r="A1237" s="99"/>
      <c r="L1237" s="80"/>
      <c r="M1237" s="80"/>
    </row>
    <row r="1238" spans="1:13" s="79" customFormat="1" x14ac:dyDescent="0.2">
      <c r="A1238" s="99"/>
      <c r="L1238" s="80"/>
      <c r="M1238" s="80"/>
    </row>
    <row r="1239" spans="1:13" s="79" customFormat="1" x14ac:dyDescent="0.2">
      <c r="A1239" s="99"/>
      <c r="L1239" s="80"/>
      <c r="M1239" s="80"/>
    </row>
    <row r="1240" spans="1:13" s="79" customFormat="1" x14ac:dyDescent="0.2">
      <c r="A1240" s="99"/>
      <c r="L1240" s="80"/>
      <c r="M1240" s="80"/>
    </row>
    <row r="1241" spans="1:13" s="79" customFormat="1" x14ac:dyDescent="0.2">
      <c r="A1241" s="99"/>
      <c r="L1241" s="80"/>
      <c r="M1241" s="80"/>
    </row>
    <row r="1242" spans="1:13" s="79" customFormat="1" x14ac:dyDescent="0.2">
      <c r="A1242" s="99"/>
      <c r="L1242" s="80"/>
      <c r="M1242" s="80"/>
    </row>
    <row r="1243" spans="1:13" s="79" customFormat="1" x14ac:dyDescent="0.2">
      <c r="A1243" s="99"/>
      <c r="L1243" s="80"/>
      <c r="M1243" s="80"/>
    </row>
    <row r="1244" spans="1:13" s="79" customFormat="1" x14ac:dyDescent="0.2">
      <c r="A1244" s="99"/>
      <c r="L1244" s="80"/>
      <c r="M1244" s="80"/>
    </row>
    <row r="1245" spans="1:13" s="79" customFormat="1" x14ac:dyDescent="0.2">
      <c r="A1245" s="99"/>
      <c r="L1245" s="80"/>
      <c r="M1245" s="80"/>
    </row>
    <row r="1246" spans="1:13" s="79" customFormat="1" x14ac:dyDescent="0.2">
      <c r="A1246" s="99"/>
      <c r="L1246" s="80"/>
      <c r="M1246" s="80"/>
    </row>
    <row r="1247" spans="1:13" s="79" customFormat="1" x14ac:dyDescent="0.2">
      <c r="A1247" s="99"/>
      <c r="L1247" s="80"/>
      <c r="M1247" s="80"/>
    </row>
    <row r="1248" spans="1:13" s="79" customFormat="1" x14ac:dyDescent="0.2">
      <c r="A1248" s="99"/>
      <c r="L1248" s="80"/>
      <c r="M1248" s="80"/>
    </row>
    <row r="1249" spans="1:13" s="79" customFormat="1" x14ac:dyDescent="0.2">
      <c r="A1249" s="99"/>
      <c r="L1249" s="80"/>
      <c r="M1249" s="80"/>
    </row>
    <row r="1250" spans="1:13" s="79" customFormat="1" x14ac:dyDescent="0.2">
      <c r="A1250" s="99"/>
      <c r="L1250" s="80"/>
      <c r="M1250" s="80"/>
    </row>
    <row r="1251" spans="1:13" s="79" customFormat="1" x14ac:dyDescent="0.2">
      <c r="A1251" s="99"/>
      <c r="L1251" s="80"/>
      <c r="M1251" s="80"/>
    </row>
    <row r="1252" spans="1:13" s="79" customFormat="1" x14ac:dyDescent="0.2">
      <c r="A1252" s="99"/>
      <c r="L1252" s="80"/>
      <c r="M1252" s="80"/>
    </row>
    <row r="1253" spans="1:13" s="79" customFormat="1" x14ac:dyDescent="0.2">
      <c r="A1253" s="99"/>
      <c r="L1253" s="80"/>
      <c r="M1253" s="80"/>
    </row>
    <row r="1254" spans="1:13" s="79" customFormat="1" x14ac:dyDescent="0.2">
      <c r="A1254" s="99"/>
      <c r="L1254" s="80"/>
      <c r="M1254" s="80"/>
    </row>
    <row r="1255" spans="1:13" s="79" customFormat="1" x14ac:dyDescent="0.2">
      <c r="A1255" s="99"/>
      <c r="L1255" s="80"/>
      <c r="M1255" s="80"/>
    </row>
    <row r="1256" spans="1:13" s="79" customFormat="1" x14ac:dyDescent="0.2">
      <c r="A1256" s="99"/>
      <c r="L1256" s="80"/>
      <c r="M1256" s="80"/>
    </row>
    <row r="1257" spans="1:13" s="79" customFormat="1" x14ac:dyDescent="0.2">
      <c r="A1257" s="99"/>
      <c r="L1257" s="80"/>
      <c r="M1257" s="80"/>
    </row>
    <row r="1258" spans="1:13" s="79" customFormat="1" x14ac:dyDescent="0.2">
      <c r="A1258" s="99"/>
      <c r="L1258" s="80"/>
      <c r="M1258" s="80"/>
    </row>
    <row r="1259" spans="1:13" s="79" customFormat="1" x14ac:dyDescent="0.2">
      <c r="A1259" s="99"/>
      <c r="L1259" s="80"/>
      <c r="M1259" s="80"/>
    </row>
    <row r="1260" spans="1:13" s="79" customFormat="1" x14ac:dyDescent="0.2">
      <c r="A1260" s="99"/>
      <c r="L1260" s="80"/>
      <c r="M1260" s="80"/>
    </row>
    <row r="1261" spans="1:13" s="79" customFormat="1" x14ac:dyDescent="0.2">
      <c r="A1261" s="99"/>
      <c r="L1261" s="80"/>
      <c r="M1261" s="80"/>
    </row>
    <row r="1262" spans="1:13" s="79" customFormat="1" x14ac:dyDescent="0.2">
      <c r="A1262" s="99"/>
      <c r="L1262" s="80"/>
      <c r="M1262" s="80"/>
    </row>
    <row r="1263" spans="1:13" s="79" customFormat="1" x14ac:dyDescent="0.2">
      <c r="A1263" s="99"/>
      <c r="L1263" s="80"/>
      <c r="M1263" s="80"/>
    </row>
    <row r="1264" spans="1:13" s="79" customFormat="1" x14ac:dyDescent="0.2">
      <c r="A1264" s="99"/>
      <c r="L1264" s="80"/>
      <c r="M1264" s="80"/>
    </row>
    <row r="1265" spans="1:13" s="79" customFormat="1" x14ac:dyDescent="0.2">
      <c r="A1265" s="99"/>
      <c r="L1265" s="80"/>
      <c r="M1265" s="80"/>
    </row>
    <row r="1266" spans="1:13" s="79" customFormat="1" x14ac:dyDescent="0.2">
      <c r="A1266" s="99"/>
      <c r="L1266" s="80"/>
      <c r="M1266" s="80"/>
    </row>
    <row r="1267" spans="1:13" s="79" customFormat="1" x14ac:dyDescent="0.2">
      <c r="A1267" s="99"/>
      <c r="L1267" s="80"/>
      <c r="M1267" s="80"/>
    </row>
    <row r="1268" spans="1:13" s="79" customFormat="1" x14ac:dyDescent="0.2">
      <c r="A1268" s="99"/>
      <c r="L1268" s="80"/>
      <c r="M1268" s="80"/>
    </row>
    <row r="1269" spans="1:13" s="79" customFormat="1" x14ac:dyDescent="0.2">
      <c r="A1269" s="99"/>
      <c r="L1269" s="80"/>
      <c r="M1269" s="80"/>
    </row>
    <row r="1270" spans="1:13" s="79" customFormat="1" x14ac:dyDescent="0.2">
      <c r="A1270" s="99"/>
      <c r="L1270" s="80"/>
      <c r="M1270" s="80"/>
    </row>
    <row r="1271" spans="1:13" s="79" customFormat="1" x14ac:dyDescent="0.2">
      <c r="A1271" s="99"/>
      <c r="L1271" s="80"/>
      <c r="M1271" s="80"/>
    </row>
    <row r="1272" spans="1:13" s="79" customFormat="1" x14ac:dyDescent="0.2">
      <c r="A1272" s="99"/>
      <c r="L1272" s="80"/>
      <c r="M1272" s="80"/>
    </row>
    <row r="1273" spans="1:13" s="79" customFormat="1" x14ac:dyDescent="0.2">
      <c r="A1273" s="99"/>
      <c r="L1273" s="80"/>
      <c r="M1273" s="80"/>
    </row>
    <row r="1274" spans="1:13" s="79" customFormat="1" x14ac:dyDescent="0.2">
      <c r="A1274" s="99"/>
      <c r="L1274" s="80"/>
      <c r="M1274" s="80"/>
    </row>
    <row r="1275" spans="1:13" s="79" customFormat="1" x14ac:dyDescent="0.2">
      <c r="A1275" s="99"/>
      <c r="L1275" s="80"/>
      <c r="M1275" s="80"/>
    </row>
    <row r="1276" spans="1:13" s="79" customFormat="1" x14ac:dyDescent="0.2">
      <c r="A1276" s="99"/>
      <c r="L1276" s="80"/>
      <c r="M1276" s="80"/>
    </row>
    <row r="1277" spans="1:13" s="79" customFormat="1" x14ac:dyDescent="0.2">
      <c r="A1277" s="99"/>
      <c r="L1277" s="80"/>
      <c r="M1277" s="80"/>
    </row>
    <row r="1278" spans="1:13" s="79" customFormat="1" x14ac:dyDescent="0.2">
      <c r="A1278" s="99"/>
      <c r="L1278" s="80"/>
      <c r="M1278" s="80"/>
    </row>
    <row r="1279" spans="1:13" s="79" customFormat="1" x14ac:dyDescent="0.2">
      <c r="A1279" s="99"/>
      <c r="L1279" s="80"/>
      <c r="M1279" s="80"/>
    </row>
    <row r="1280" spans="1:13" s="79" customFormat="1" x14ac:dyDescent="0.2">
      <c r="A1280" s="99"/>
      <c r="L1280" s="80"/>
      <c r="M1280" s="80"/>
    </row>
    <row r="1281" spans="1:13" s="79" customFormat="1" x14ac:dyDescent="0.2">
      <c r="A1281" s="99"/>
      <c r="L1281" s="80"/>
      <c r="M1281" s="80"/>
    </row>
    <row r="1282" spans="1:13" s="79" customFormat="1" x14ac:dyDescent="0.2">
      <c r="A1282" s="99"/>
      <c r="L1282" s="80"/>
      <c r="M1282" s="80"/>
    </row>
    <row r="1283" spans="1:13" s="79" customFormat="1" x14ac:dyDescent="0.2">
      <c r="A1283" s="99"/>
      <c r="L1283" s="80"/>
      <c r="M1283" s="80"/>
    </row>
    <row r="1284" spans="1:13" s="79" customFormat="1" x14ac:dyDescent="0.2">
      <c r="A1284" s="99"/>
      <c r="L1284" s="80"/>
      <c r="M1284" s="80"/>
    </row>
    <row r="1285" spans="1:13" s="79" customFormat="1" x14ac:dyDescent="0.2">
      <c r="A1285" s="99"/>
      <c r="L1285" s="80"/>
      <c r="M1285" s="80"/>
    </row>
    <row r="1286" spans="1:13" s="79" customFormat="1" x14ac:dyDescent="0.2">
      <c r="A1286" s="99"/>
      <c r="L1286" s="80"/>
      <c r="M1286" s="80"/>
    </row>
    <row r="1287" spans="1:13" s="79" customFormat="1" x14ac:dyDescent="0.2">
      <c r="A1287" s="99"/>
      <c r="L1287" s="80"/>
      <c r="M1287" s="80"/>
    </row>
    <row r="1288" spans="1:13" s="79" customFormat="1" x14ac:dyDescent="0.2">
      <c r="A1288" s="99"/>
      <c r="L1288" s="80"/>
      <c r="M1288" s="80"/>
    </row>
    <row r="1289" spans="1:13" s="79" customFormat="1" x14ac:dyDescent="0.2">
      <c r="A1289" s="99"/>
      <c r="L1289" s="80"/>
      <c r="M1289" s="80"/>
    </row>
    <row r="1290" spans="1:13" s="79" customFormat="1" x14ac:dyDescent="0.2">
      <c r="A1290" s="99"/>
      <c r="L1290" s="80"/>
      <c r="M1290" s="80"/>
    </row>
    <row r="1291" spans="1:13" s="79" customFormat="1" x14ac:dyDescent="0.2">
      <c r="A1291" s="99"/>
      <c r="L1291" s="80"/>
      <c r="M1291" s="80"/>
    </row>
    <row r="1292" spans="1:13" s="79" customFormat="1" x14ac:dyDescent="0.2">
      <c r="A1292" s="99"/>
      <c r="L1292" s="80"/>
      <c r="M1292" s="80"/>
    </row>
    <row r="1293" spans="1:13" s="79" customFormat="1" x14ac:dyDescent="0.2">
      <c r="A1293" s="99"/>
      <c r="L1293" s="80"/>
      <c r="M1293" s="80"/>
    </row>
    <row r="1294" spans="1:13" s="79" customFormat="1" x14ac:dyDescent="0.2">
      <c r="A1294" s="99"/>
      <c r="L1294" s="80"/>
      <c r="M1294" s="80"/>
    </row>
    <row r="1295" spans="1:13" s="79" customFormat="1" x14ac:dyDescent="0.2">
      <c r="A1295" s="99"/>
      <c r="L1295" s="80"/>
      <c r="M1295" s="80"/>
    </row>
    <row r="1296" spans="1:13" s="79" customFormat="1" x14ac:dyDescent="0.2">
      <c r="A1296" s="99"/>
      <c r="L1296" s="80"/>
      <c r="M1296" s="80"/>
    </row>
    <row r="1297" spans="1:13" s="79" customFormat="1" x14ac:dyDescent="0.2">
      <c r="A1297" s="99"/>
      <c r="L1297" s="80"/>
      <c r="M1297" s="80"/>
    </row>
    <row r="1298" spans="1:13" s="79" customFormat="1" x14ac:dyDescent="0.2">
      <c r="A1298" s="99"/>
      <c r="L1298" s="80"/>
      <c r="M1298" s="80"/>
    </row>
    <row r="1299" spans="1:13" s="79" customFormat="1" x14ac:dyDescent="0.2">
      <c r="A1299" s="99"/>
      <c r="L1299" s="80"/>
      <c r="M1299" s="80"/>
    </row>
    <row r="1300" spans="1:13" s="79" customFormat="1" x14ac:dyDescent="0.2">
      <c r="A1300" s="99"/>
      <c r="L1300" s="80"/>
      <c r="M1300" s="80"/>
    </row>
    <row r="1301" spans="1:13" s="79" customFormat="1" x14ac:dyDescent="0.2">
      <c r="A1301" s="99"/>
      <c r="L1301" s="80"/>
      <c r="M1301" s="80"/>
    </row>
    <row r="1302" spans="1:13" s="79" customFormat="1" x14ac:dyDescent="0.2">
      <c r="A1302" s="99"/>
      <c r="L1302" s="80"/>
      <c r="M1302" s="80"/>
    </row>
    <row r="1303" spans="1:13" s="79" customFormat="1" x14ac:dyDescent="0.2">
      <c r="A1303" s="99"/>
      <c r="L1303" s="80"/>
      <c r="M1303" s="80"/>
    </row>
    <row r="1304" spans="1:13" s="79" customFormat="1" x14ac:dyDescent="0.2">
      <c r="A1304" s="99"/>
      <c r="L1304" s="80"/>
      <c r="M1304" s="80"/>
    </row>
    <row r="1305" spans="1:13" s="79" customFormat="1" x14ac:dyDescent="0.2">
      <c r="A1305" s="99"/>
      <c r="L1305" s="80"/>
      <c r="M1305" s="80"/>
    </row>
    <row r="1306" spans="1:13" s="79" customFormat="1" x14ac:dyDescent="0.2">
      <c r="A1306" s="99"/>
      <c r="L1306" s="80"/>
      <c r="M1306" s="80"/>
    </row>
    <row r="1307" spans="1:13" s="79" customFormat="1" x14ac:dyDescent="0.2">
      <c r="A1307" s="99"/>
      <c r="L1307" s="80"/>
      <c r="M1307" s="80"/>
    </row>
    <row r="1308" spans="1:13" s="79" customFormat="1" x14ac:dyDescent="0.2">
      <c r="A1308" s="99"/>
      <c r="L1308" s="80"/>
      <c r="M1308" s="80"/>
    </row>
    <row r="1309" spans="1:13" s="79" customFormat="1" x14ac:dyDescent="0.2">
      <c r="A1309" s="99"/>
      <c r="L1309" s="80"/>
      <c r="M1309" s="80"/>
    </row>
    <row r="1310" spans="1:13" s="79" customFormat="1" x14ac:dyDescent="0.2">
      <c r="A1310" s="99"/>
      <c r="L1310" s="80"/>
      <c r="M1310" s="80"/>
    </row>
    <row r="1311" spans="1:13" s="79" customFormat="1" x14ac:dyDescent="0.2">
      <c r="A1311" s="99"/>
      <c r="L1311" s="80"/>
      <c r="M1311" s="80"/>
    </row>
    <row r="1312" spans="1:13" s="79" customFormat="1" x14ac:dyDescent="0.2">
      <c r="A1312" s="99"/>
      <c r="L1312" s="80"/>
      <c r="M1312" s="80"/>
    </row>
    <row r="1313" spans="1:13" s="79" customFormat="1" x14ac:dyDescent="0.2">
      <c r="A1313" s="99"/>
      <c r="L1313" s="80"/>
      <c r="M1313" s="80"/>
    </row>
    <row r="1314" spans="1:13" s="79" customFormat="1" x14ac:dyDescent="0.2">
      <c r="A1314" s="99"/>
      <c r="L1314" s="80"/>
      <c r="M1314" s="80"/>
    </row>
    <row r="1315" spans="1:13" s="79" customFormat="1" x14ac:dyDescent="0.2">
      <c r="A1315" s="99"/>
      <c r="L1315" s="80"/>
      <c r="M1315" s="80"/>
    </row>
    <row r="1316" spans="1:13" s="79" customFormat="1" x14ac:dyDescent="0.2">
      <c r="A1316" s="99"/>
      <c r="L1316" s="80"/>
      <c r="M1316" s="80"/>
    </row>
    <row r="1317" spans="1:13" s="79" customFormat="1" x14ac:dyDescent="0.2">
      <c r="A1317" s="99"/>
      <c r="L1317" s="80"/>
      <c r="M1317" s="80"/>
    </row>
    <row r="1318" spans="1:13" s="79" customFormat="1" x14ac:dyDescent="0.2">
      <c r="A1318" s="99"/>
      <c r="L1318" s="80"/>
      <c r="M1318" s="80"/>
    </row>
    <row r="1319" spans="1:13" s="79" customFormat="1" x14ac:dyDescent="0.2">
      <c r="A1319" s="99"/>
      <c r="L1319" s="80"/>
      <c r="M1319" s="80"/>
    </row>
    <row r="1320" spans="1:13" s="79" customFormat="1" x14ac:dyDescent="0.2">
      <c r="A1320" s="99"/>
      <c r="L1320" s="80"/>
      <c r="M1320" s="80"/>
    </row>
    <row r="1321" spans="1:13" s="79" customFormat="1" x14ac:dyDescent="0.2">
      <c r="A1321" s="99"/>
      <c r="L1321" s="80"/>
      <c r="M1321" s="80"/>
    </row>
    <row r="1322" spans="1:13" s="79" customFormat="1" x14ac:dyDescent="0.2">
      <c r="A1322" s="99"/>
      <c r="L1322" s="80"/>
      <c r="M1322" s="80"/>
    </row>
    <row r="1323" spans="1:13" s="79" customFormat="1" x14ac:dyDescent="0.2">
      <c r="A1323" s="99"/>
      <c r="L1323" s="80"/>
      <c r="M1323" s="80"/>
    </row>
    <row r="1324" spans="1:13" s="79" customFormat="1" x14ac:dyDescent="0.2">
      <c r="A1324" s="99"/>
      <c r="L1324" s="80"/>
      <c r="M1324" s="80"/>
    </row>
    <row r="1325" spans="1:13" s="79" customFormat="1" x14ac:dyDescent="0.2">
      <c r="A1325" s="99"/>
      <c r="L1325" s="80"/>
      <c r="M1325" s="80"/>
    </row>
    <row r="1326" spans="1:13" s="79" customFormat="1" x14ac:dyDescent="0.2">
      <c r="A1326" s="99"/>
      <c r="L1326" s="80"/>
      <c r="M1326" s="80"/>
    </row>
    <row r="1327" spans="1:13" s="79" customFormat="1" x14ac:dyDescent="0.2">
      <c r="A1327" s="99"/>
      <c r="L1327" s="80"/>
      <c r="M1327" s="80"/>
    </row>
    <row r="1328" spans="1:13" s="79" customFormat="1" x14ac:dyDescent="0.2">
      <c r="A1328" s="99"/>
      <c r="L1328" s="80"/>
      <c r="M1328" s="80"/>
    </row>
    <row r="1329" spans="1:13" s="79" customFormat="1" x14ac:dyDescent="0.2">
      <c r="A1329" s="99"/>
      <c r="L1329" s="80"/>
      <c r="M1329" s="80"/>
    </row>
    <row r="1330" spans="1:13" s="79" customFormat="1" x14ac:dyDescent="0.2">
      <c r="A1330" s="99"/>
      <c r="L1330" s="80"/>
      <c r="M1330" s="80"/>
    </row>
    <row r="1331" spans="1:13" s="79" customFormat="1" x14ac:dyDescent="0.2">
      <c r="A1331" s="99"/>
      <c r="L1331" s="80"/>
      <c r="M1331" s="80"/>
    </row>
    <row r="1332" spans="1:13" s="79" customFormat="1" x14ac:dyDescent="0.2">
      <c r="A1332" s="99"/>
      <c r="L1332" s="80"/>
      <c r="M1332" s="80"/>
    </row>
    <row r="1333" spans="1:13" s="79" customFormat="1" x14ac:dyDescent="0.2">
      <c r="A1333" s="99"/>
      <c r="L1333" s="80"/>
      <c r="M1333" s="80"/>
    </row>
    <row r="1334" spans="1:13" s="79" customFormat="1" x14ac:dyDescent="0.2">
      <c r="A1334" s="99"/>
      <c r="L1334" s="80"/>
      <c r="M1334" s="80"/>
    </row>
    <row r="1335" spans="1:13" s="79" customFormat="1" x14ac:dyDescent="0.2">
      <c r="A1335" s="99"/>
      <c r="L1335" s="80"/>
      <c r="M1335" s="80"/>
    </row>
    <row r="1336" spans="1:13" s="79" customFormat="1" x14ac:dyDescent="0.2">
      <c r="A1336" s="99"/>
      <c r="L1336" s="80"/>
      <c r="M1336" s="80"/>
    </row>
    <row r="1337" spans="1:13" s="79" customFormat="1" x14ac:dyDescent="0.2">
      <c r="A1337" s="99"/>
      <c r="L1337" s="80"/>
      <c r="M1337" s="80"/>
    </row>
    <row r="1338" spans="1:13" s="79" customFormat="1" x14ac:dyDescent="0.2">
      <c r="A1338" s="99"/>
      <c r="L1338" s="80"/>
      <c r="M1338" s="80"/>
    </row>
    <row r="1339" spans="1:13" s="79" customFormat="1" x14ac:dyDescent="0.2">
      <c r="A1339" s="99"/>
      <c r="L1339" s="80"/>
      <c r="M1339" s="80"/>
    </row>
    <row r="1340" spans="1:13" s="79" customFormat="1" x14ac:dyDescent="0.2">
      <c r="A1340" s="99"/>
      <c r="L1340" s="80"/>
      <c r="M1340" s="80"/>
    </row>
    <row r="1341" spans="1:13" s="79" customFormat="1" x14ac:dyDescent="0.2">
      <c r="A1341" s="99"/>
      <c r="L1341" s="80"/>
      <c r="M1341" s="80"/>
    </row>
    <row r="1342" spans="1:13" s="79" customFormat="1" x14ac:dyDescent="0.2">
      <c r="A1342" s="99"/>
      <c r="L1342" s="80"/>
      <c r="M1342" s="80"/>
    </row>
    <row r="1343" spans="1:13" s="79" customFormat="1" x14ac:dyDescent="0.2">
      <c r="A1343" s="99"/>
      <c r="L1343" s="80"/>
      <c r="M1343" s="80"/>
    </row>
    <row r="1344" spans="1:13" s="79" customFormat="1" x14ac:dyDescent="0.2">
      <c r="A1344" s="99"/>
      <c r="L1344" s="80"/>
      <c r="M1344" s="80"/>
    </row>
    <row r="1345" spans="1:13" s="79" customFormat="1" x14ac:dyDescent="0.2">
      <c r="A1345" s="99"/>
      <c r="L1345" s="80"/>
      <c r="M1345" s="80"/>
    </row>
    <row r="1346" spans="1:13" s="79" customFormat="1" x14ac:dyDescent="0.2">
      <c r="A1346" s="99"/>
      <c r="L1346" s="80"/>
      <c r="M1346" s="80"/>
    </row>
    <row r="1347" spans="1:13" s="79" customFormat="1" x14ac:dyDescent="0.2">
      <c r="A1347" s="99"/>
      <c r="L1347" s="80"/>
      <c r="M1347" s="80"/>
    </row>
    <row r="1348" spans="1:13" s="79" customFormat="1" x14ac:dyDescent="0.2">
      <c r="A1348" s="99"/>
      <c r="L1348" s="80"/>
      <c r="M1348" s="80"/>
    </row>
    <row r="1349" spans="1:13" s="79" customFormat="1" x14ac:dyDescent="0.2">
      <c r="A1349" s="99"/>
      <c r="L1349" s="80"/>
      <c r="M1349" s="80"/>
    </row>
    <row r="1350" spans="1:13" s="79" customFormat="1" x14ac:dyDescent="0.2">
      <c r="A1350" s="99"/>
      <c r="L1350" s="80"/>
      <c r="M1350" s="80"/>
    </row>
    <row r="1351" spans="1:13" s="79" customFormat="1" x14ac:dyDescent="0.2">
      <c r="A1351" s="99"/>
      <c r="L1351" s="80"/>
      <c r="M1351" s="80"/>
    </row>
    <row r="1352" spans="1:13" s="79" customFormat="1" x14ac:dyDescent="0.2">
      <c r="A1352" s="99"/>
      <c r="L1352" s="80"/>
      <c r="M1352" s="80"/>
    </row>
    <row r="1353" spans="1:13" s="79" customFormat="1" x14ac:dyDescent="0.2">
      <c r="A1353" s="99"/>
      <c r="L1353" s="80"/>
      <c r="M1353" s="80"/>
    </row>
    <row r="1354" spans="1:13" s="79" customFormat="1" x14ac:dyDescent="0.2">
      <c r="A1354" s="99"/>
      <c r="L1354" s="80"/>
      <c r="M1354" s="80"/>
    </row>
    <row r="1355" spans="1:13" s="79" customFormat="1" x14ac:dyDescent="0.2">
      <c r="A1355" s="99"/>
      <c r="L1355" s="80"/>
      <c r="M1355" s="80"/>
    </row>
    <row r="1356" spans="1:13" s="79" customFormat="1" x14ac:dyDescent="0.2">
      <c r="A1356" s="99"/>
      <c r="L1356" s="80"/>
      <c r="M1356" s="80"/>
    </row>
    <row r="1357" spans="1:13" s="79" customFormat="1" x14ac:dyDescent="0.2">
      <c r="A1357" s="99"/>
      <c r="L1357" s="80"/>
      <c r="M1357" s="80"/>
    </row>
    <row r="1358" spans="1:13" s="79" customFormat="1" x14ac:dyDescent="0.2">
      <c r="A1358" s="99"/>
      <c r="L1358" s="80"/>
      <c r="M1358" s="80"/>
    </row>
    <row r="1359" spans="1:13" s="79" customFormat="1" x14ac:dyDescent="0.2">
      <c r="A1359" s="99"/>
      <c r="L1359" s="80"/>
      <c r="M1359" s="80"/>
    </row>
    <row r="1360" spans="1:13" s="79" customFormat="1" x14ac:dyDescent="0.2">
      <c r="A1360" s="99"/>
      <c r="L1360" s="80"/>
      <c r="M1360" s="80"/>
    </row>
    <row r="1361" spans="1:13" s="79" customFormat="1" x14ac:dyDescent="0.2">
      <c r="A1361" s="99"/>
      <c r="L1361" s="80"/>
      <c r="M1361" s="80"/>
    </row>
    <row r="1362" spans="1:13" s="79" customFormat="1" x14ac:dyDescent="0.2">
      <c r="A1362" s="99"/>
      <c r="L1362" s="80"/>
      <c r="M1362" s="80"/>
    </row>
    <row r="1363" spans="1:13" s="79" customFormat="1" x14ac:dyDescent="0.2">
      <c r="A1363" s="99"/>
      <c r="L1363" s="80"/>
      <c r="M1363" s="80"/>
    </row>
    <row r="1364" spans="1:13" s="79" customFormat="1" x14ac:dyDescent="0.2">
      <c r="A1364" s="99"/>
      <c r="L1364" s="80"/>
      <c r="M1364" s="80"/>
    </row>
    <row r="1365" spans="1:13" s="79" customFormat="1" x14ac:dyDescent="0.2">
      <c r="A1365" s="99"/>
      <c r="L1365" s="80"/>
      <c r="M1365" s="80"/>
    </row>
    <row r="1366" spans="1:13" s="79" customFormat="1" x14ac:dyDescent="0.2">
      <c r="A1366" s="99"/>
      <c r="L1366" s="80"/>
      <c r="M1366" s="80"/>
    </row>
    <row r="1367" spans="1:13" s="79" customFormat="1" x14ac:dyDescent="0.2">
      <c r="A1367" s="99"/>
      <c r="L1367" s="80"/>
      <c r="M1367" s="80"/>
    </row>
    <row r="1368" spans="1:13" s="79" customFormat="1" x14ac:dyDescent="0.2">
      <c r="A1368" s="99"/>
      <c r="L1368" s="80"/>
      <c r="M1368" s="80"/>
    </row>
    <row r="1369" spans="1:13" s="79" customFormat="1" x14ac:dyDescent="0.2">
      <c r="A1369" s="99"/>
      <c r="L1369" s="80"/>
      <c r="M1369" s="80"/>
    </row>
    <row r="1370" spans="1:13" s="79" customFormat="1" x14ac:dyDescent="0.2">
      <c r="A1370" s="99"/>
      <c r="L1370" s="80"/>
      <c r="M1370" s="80"/>
    </row>
    <row r="1371" spans="1:13" s="79" customFormat="1" x14ac:dyDescent="0.2">
      <c r="A1371" s="99"/>
      <c r="L1371" s="80"/>
      <c r="M1371" s="80"/>
    </row>
    <row r="1372" spans="1:13" s="79" customFormat="1" x14ac:dyDescent="0.2">
      <c r="A1372" s="99"/>
      <c r="L1372" s="80"/>
      <c r="M1372" s="80"/>
    </row>
    <row r="1373" spans="1:13" s="79" customFormat="1" x14ac:dyDescent="0.2">
      <c r="A1373" s="99"/>
      <c r="L1373" s="80"/>
      <c r="M1373" s="80"/>
    </row>
    <row r="1374" spans="1:13" s="79" customFormat="1" x14ac:dyDescent="0.2">
      <c r="A1374" s="99"/>
      <c r="L1374" s="80"/>
      <c r="M1374" s="80"/>
    </row>
    <row r="1375" spans="1:13" s="79" customFormat="1" x14ac:dyDescent="0.2">
      <c r="A1375" s="99"/>
      <c r="L1375" s="80"/>
      <c r="M1375" s="80"/>
    </row>
    <row r="1376" spans="1:13" s="79" customFormat="1" x14ac:dyDescent="0.2">
      <c r="A1376" s="99"/>
      <c r="L1376" s="80"/>
      <c r="M1376" s="80"/>
    </row>
    <row r="1377" spans="1:13" s="79" customFormat="1" x14ac:dyDescent="0.2">
      <c r="A1377" s="99"/>
      <c r="L1377" s="80"/>
      <c r="M1377" s="80"/>
    </row>
    <row r="1378" spans="1:13" s="79" customFormat="1" x14ac:dyDescent="0.2">
      <c r="A1378" s="99"/>
      <c r="L1378" s="80"/>
      <c r="M1378" s="80"/>
    </row>
    <row r="1379" spans="1:13" s="79" customFormat="1" x14ac:dyDescent="0.2">
      <c r="A1379" s="99"/>
      <c r="L1379" s="80"/>
      <c r="M1379" s="80"/>
    </row>
    <row r="1380" spans="1:13" s="79" customFormat="1" x14ac:dyDescent="0.2">
      <c r="A1380" s="99"/>
      <c r="L1380" s="80"/>
      <c r="M1380" s="80"/>
    </row>
    <row r="1381" spans="1:13" s="79" customFormat="1" x14ac:dyDescent="0.2">
      <c r="A1381" s="99"/>
      <c r="L1381" s="80"/>
      <c r="M1381" s="80"/>
    </row>
    <row r="1382" spans="1:13" s="79" customFormat="1" x14ac:dyDescent="0.2">
      <c r="A1382" s="99"/>
      <c r="L1382" s="80"/>
      <c r="M1382" s="80"/>
    </row>
    <row r="1383" spans="1:13" s="79" customFormat="1" x14ac:dyDescent="0.2">
      <c r="A1383" s="99"/>
      <c r="L1383" s="80"/>
      <c r="M1383" s="80"/>
    </row>
    <row r="1384" spans="1:13" s="79" customFormat="1" x14ac:dyDescent="0.2">
      <c r="A1384" s="99"/>
      <c r="L1384" s="80"/>
      <c r="M1384" s="80"/>
    </row>
    <row r="1385" spans="1:13" s="79" customFormat="1" x14ac:dyDescent="0.2">
      <c r="A1385" s="99"/>
      <c r="L1385" s="80"/>
      <c r="M1385" s="80"/>
    </row>
    <row r="1386" spans="1:13" s="79" customFormat="1" x14ac:dyDescent="0.2">
      <c r="A1386" s="99"/>
      <c r="L1386" s="80"/>
      <c r="M1386" s="80"/>
    </row>
    <row r="1387" spans="1:13" s="79" customFormat="1" x14ac:dyDescent="0.2">
      <c r="A1387" s="99"/>
      <c r="L1387" s="80"/>
      <c r="M1387" s="80"/>
    </row>
    <row r="1388" spans="1:13" s="79" customFormat="1" x14ac:dyDescent="0.2">
      <c r="A1388" s="99"/>
      <c r="L1388" s="80"/>
      <c r="M1388" s="80"/>
    </row>
    <row r="1389" spans="1:13" s="79" customFormat="1" x14ac:dyDescent="0.2">
      <c r="A1389" s="99"/>
      <c r="L1389" s="80"/>
      <c r="M1389" s="80"/>
    </row>
    <row r="1390" spans="1:13" s="79" customFormat="1" x14ac:dyDescent="0.2">
      <c r="A1390" s="99"/>
      <c r="L1390" s="80"/>
      <c r="M1390" s="80"/>
    </row>
    <row r="1391" spans="1:13" s="79" customFormat="1" x14ac:dyDescent="0.2">
      <c r="A1391" s="99"/>
      <c r="L1391" s="80"/>
      <c r="M1391" s="80"/>
    </row>
    <row r="1392" spans="1:13" s="79" customFormat="1" x14ac:dyDescent="0.2">
      <c r="A1392" s="99"/>
      <c r="L1392" s="80"/>
      <c r="M1392" s="80"/>
    </row>
    <row r="1393" spans="1:13" s="79" customFormat="1" x14ac:dyDescent="0.2">
      <c r="A1393" s="99"/>
      <c r="L1393" s="80"/>
      <c r="M1393" s="80"/>
    </row>
    <row r="1394" spans="1:13" s="79" customFormat="1" x14ac:dyDescent="0.2">
      <c r="A1394" s="99"/>
      <c r="L1394" s="80"/>
      <c r="M1394" s="80"/>
    </row>
    <row r="1395" spans="1:13" s="79" customFormat="1" x14ac:dyDescent="0.2">
      <c r="A1395" s="99"/>
      <c r="L1395" s="80"/>
      <c r="M1395" s="80"/>
    </row>
    <row r="1396" spans="1:13" s="79" customFormat="1" x14ac:dyDescent="0.2">
      <c r="A1396" s="99"/>
      <c r="L1396" s="80"/>
      <c r="M1396" s="80"/>
    </row>
    <row r="1397" spans="1:13" s="79" customFormat="1" x14ac:dyDescent="0.2">
      <c r="A1397" s="99"/>
      <c r="L1397" s="80"/>
      <c r="M1397" s="80"/>
    </row>
    <row r="1398" spans="1:13" s="79" customFormat="1" x14ac:dyDescent="0.2">
      <c r="A1398" s="99"/>
      <c r="L1398" s="80"/>
      <c r="M1398" s="80"/>
    </row>
    <row r="1399" spans="1:13" s="79" customFormat="1" x14ac:dyDescent="0.2">
      <c r="A1399" s="99"/>
      <c r="L1399" s="80"/>
      <c r="M1399" s="80"/>
    </row>
    <row r="1400" spans="1:13" s="79" customFormat="1" x14ac:dyDescent="0.2">
      <c r="A1400" s="99"/>
      <c r="L1400" s="80"/>
      <c r="M1400" s="80"/>
    </row>
    <row r="1401" spans="1:13" s="79" customFormat="1" x14ac:dyDescent="0.2">
      <c r="A1401" s="99"/>
      <c r="L1401" s="80"/>
      <c r="M1401" s="80"/>
    </row>
    <row r="1402" spans="1:13" s="79" customFormat="1" x14ac:dyDescent="0.2">
      <c r="A1402" s="99"/>
      <c r="L1402" s="80"/>
      <c r="M1402" s="80"/>
    </row>
    <row r="1403" spans="1:13" s="79" customFormat="1" x14ac:dyDescent="0.2">
      <c r="A1403" s="99"/>
      <c r="L1403" s="80"/>
      <c r="M1403" s="80"/>
    </row>
    <row r="1404" spans="1:13" s="79" customFormat="1" x14ac:dyDescent="0.2">
      <c r="A1404" s="99"/>
      <c r="L1404" s="80"/>
      <c r="M1404" s="80"/>
    </row>
    <row r="1405" spans="1:13" s="79" customFormat="1" x14ac:dyDescent="0.2">
      <c r="A1405" s="99"/>
      <c r="L1405" s="80"/>
      <c r="M1405" s="80"/>
    </row>
    <row r="1406" spans="1:13" s="79" customFormat="1" x14ac:dyDescent="0.2">
      <c r="A1406" s="99"/>
      <c r="L1406" s="80"/>
      <c r="M1406" s="80"/>
    </row>
    <row r="1407" spans="1:13" s="79" customFormat="1" x14ac:dyDescent="0.2">
      <c r="A1407" s="99"/>
      <c r="L1407" s="80"/>
      <c r="M1407" s="80"/>
    </row>
    <row r="1408" spans="1:13" s="79" customFormat="1" x14ac:dyDescent="0.2">
      <c r="A1408" s="99"/>
      <c r="L1408" s="80"/>
      <c r="M1408" s="80"/>
    </row>
    <row r="1409" spans="1:13" s="79" customFormat="1" x14ac:dyDescent="0.2">
      <c r="A1409" s="99"/>
      <c r="L1409" s="80"/>
      <c r="M1409" s="80"/>
    </row>
    <row r="1410" spans="1:13" s="79" customFormat="1" x14ac:dyDescent="0.2">
      <c r="A1410" s="99"/>
      <c r="L1410" s="80"/>
      <c r="M1410" s="80"/>
    </row>
    <row r="1411" spans="1:13" s="79" customFormat="1" x14ac:dyDescent="0.2">
      <c r="A1411" s="99"/>
      <c r="L1411" s="80"/>
      <c r="M1411" s="80"/>
    </row>
    <row r="1412" spans="1:13" s="79" customFormat="1" x14ac:dyDescent="0.2">
      <c r="A1412" s="99"/>
      <c r="L1412" s="80"/>
      <c r="M1412" s="80"/>
    </row>
    <row r="1413" spans="1:13" s="79" customFormat="1" x14ac:dyDescent="0.2">
      <c r="A1413" s="99"/>
      <c r="L1413" s="80"/>
      <c r="M1413" s="80"/>
    </row>
    <row r="1414" spans="1:13" s="79" customFormat="1" x14ac:dyDescent="0.2">
      <c r="A1414" s="99"/>
      <c r="L1414" s="80"/>
      <c r="M1414" s="80"/>
    </row>
    <row r="1415" spans="1:13" s="79" customFormat="1" x14ac:dyDescent="0.2">
      <c r="A1415" s="99"/>
      <c r="L1415" s="80"/>
      <c r="M1415" s="80"/>
    </row>
    <row r="1416" spans="1:13" s="79" customFormat="1" x14ac:dyDescent="0.2">
      <c r="A1416" s="99"/>
      <c r="L1416" s="80"/>
      <c r="M1416" s="80"/>
    </row>
    <row r="1417" spans="1:13" s="79" customFormat="1" x14ac:dyDescent="0.2">
      <c r="A1417" s="99"/>
      <c r="L1417" s="80"/>
      <c r="M1417" s="80"/>
    </row>
    <row r="1418" spans="1:13" s="79" customFormat="1" x14ac:dyDescent="0.2">
      <c r="A1418" s="99"/>
      <c r="L1418" s="80"/>
      <c r="M1418" s="80"/>
    </row>
    <row r="1419" spans="1:13" s="79" customFormat="1" x14ac:dyDescent="0.2">
      <c r="A1419" s="99"/>
      <c r="L1419" s="80"/>
      <c r="M1419" s="80"/>
    </row>
    <row r="1420" spans="1:13" s="79" customFormat="1" x14ac:dyDescent="0.2">
      <c r="A1420" s="99"/>
      <c r="L1420" s="80"/>
      <c r="M1420" s="80"/>
    </row>
    <row r="1421" spans="1:13" s="79" customFormat="1" x14ac:dyDescent="0.2">
      <c r="A1421" s="99"/>
      <c r="L1421" s="80"/>
      <c r="M1421" s="80"/>
    </row>
    <row r="1422" spans="1:13" s="79" customFormat="1" x14ac:dyDescent="0.2">
      <c r="A1422" s="99"/>
      <c r="L1422" s="80"/>
      <c r="M1422" s="80"/>
    </row>
    <row r="1423" spans="1:13" s="79" customFormat="1" x14ac:dyDescent="0.2">
      <c r="A1423" s="99"/>
      <c r="L1423" s="80"/>
      <c r="M1423" s="80"/>
    </row>
    <row r="1424" spans="1:13" s="79" customFormat="1" x14ac:dyDescent="0.2">
      <c r="A1424" s="99"/>
      <c r="L1424" s="80"/>
      <c r="M1424" s="80"/>
    </row>
    <row r="1425" spans="1:13" s="79" customFormat="1" x14ac:dyDescent="0.2">
      <c r="A1425" s="99"/>
      <c r="L1425" s="80"/>
      <c r="M1425" s="80"/>
    </row>
    <row r="1426" spans="1:13" s="79" customFormat="1" x14ac:dyDescent="0.2">
      <c r="A1426" s="99"/>
      <c r="L1426" s="80"/>
      <c r="M1426" s="80"/>
    </row>
    <row r="1427" spans="1:13" s="79" customFormat="1" x14ac:dyDescent="0.2">
      <c r="A1427" s="99"/>
      <c r="L1427" s="80"/>
      <c r="M1427" s="80"/>
    </row>
    <row r="1428" spans="1:13" s="79" customFormat="1" x14ac:dyDescent="0.2">
      <c r="A1428" s="99"/>
      <c r="L1428" s="80"/>
      <c r="M1428" s="80"/>
    </row>
    <row r="1429" spans="1:13" s="79" customFormat="1" x14ac:dyDescent="0.2">
      <c r="A1429" s="99"/>
      <c r="L1429" s="80"/>
      <c r="M1429" s="80"/>
    </row>
    <row r="1430" spans="1:13" s="79" customFormat="1" x14ac:dyDescent="0.2">
      <c r="A1430" s="99"/>
      <c r="L1430" s="80"/>
      <c r="M1430" s="80"/>
    </row>
    <row r="1431" spans="1:13" s="79" customFormat="1" x14ac:dyDescent="0.2">
      <c r="A1431" s="99"/>
      <c r="L1431" s="80"/>
      <c r="M1431" s="80"/>
    </row>
    <row r="1432" spans="1:13" s="79" customFormat="1" x14ac:dyDescent="0.2">
      <c r="A1432" s="99"/>
      <c r="L1432" s="80"/>
      <c r="M1432" s="80"/>
    </row>
    <row r="1433" spans="1:13" s="79" customFormat="1" x14ac:dyDescent="0.2">
      <c r="A1433" s="99"/>
      <c r="L1433" s="80"/>
      <c r="M1433" s="80"/>
    </row>
    <row r="1434" spans="1:13" s="79" customFormat="1" x14ac:dyDescent="0.2">
      <c r="A1434" s="99"/>
      <c r="L1434" s="80"/>
      <c r="M1434" s="80"/>
    </row>
    <row r="1435" spans="1:13" s="79" customFormat="1" x14ac:dyDescent="0.2">
      <c r="A1435" s="99"/>
      <c r="L1435" s="80"/>
      <c r="M1435" s="80"/>
    </row>
    <row r="1436" spans="1:13" s="79" customFormat="1" x14ac:dyDescent="0.2">
      <c r="A1436" s="99"/>
      <c r="L1436" s="80"/>
      <c r="M1436" s="80"/>
    </row>
    <row r="1437" spans="1:13" s="79" customFormat="1" x14ac:dyDescent="0.2">
      <c r="A1437" s="99"/>
      <c r="L1437" s="80"/>
      <c r="M1437" s="80"/>
    </row>
    <row r="1438" spans="1:13" s="79" customFormat="1" x14ac:dyDescent="0.2">
      <c r="A1438" s="99"/>
      <c r="L1438" s="80"/>
      <c r="M1438" s="80"/>
    </row>
    <row r="1439" spans="1:13" s="79" customFormat="1" x14ac:dyDescent="0.2">
      <c r="A1439" s="99"/>
      <c r="L1439" s="80"/>
      <c r="M1439" s="80"/>
    </row>
    <row r="1440" spans="1:13" s="79" customFormat="1" x14ac:dyDescent="0.2">
      <c r="A1440" s="99"/>
      <c r="L1440" s="80"/>
      <c r="M1440" s="80"/>
    </row>
    <row r="1441" spans="1:13" s="79" customFormat="1" x14ac:dyDescent="0.2">
      <c r="A1441" s="99"/>
      <c r="L1441" s="80"/>
      <c r="M1441" s="80"/>
    </row>
    <row r="1442" spans="1:13" s="79" customFormat="1" x14ac:dyDescent="0.2">
      <c r="A1442" s="99"/>
      <c r="L1442" s="80"/>
      <c r="M1442" s="80"/>
    </row>
    <row r="1443" spans="1:13" s="79" customFormat="1" x14ac:dyDescent="0.2">
      <c r="A1443" s="99"/>
      <c r="L1443" s="80"/>
      <c r="M1443" s="80"/>
    </row>
    <row r="1444" spans="1:13" s="79" customFormat="1" x14ac:dyDescent="0.2">
      <c r="A1444" s="99"/>
      <c r="L1444" s="80"/>
      <c r="M1444" s="80"/>
    </row>
    <row r="1445" spans="1:13" s="79" customFormat="1" x14ac:dyDescent="0.2">
      <c r="A1445" s="99"/>
      <c r="L1445" s="80"/>
      <c r="M1445" s="80"/>
    </row>
    <row r="1446" spans="1:13" s="79" customFormat="1" x14ac:dyDescent="0.2">
      <c r="A1446" s="99"/>
      <c r="L1446" s="80"/>
      <c r="M1446" s="80"/>
    </row>
    <row r="1447" spans="1:13" s="79" customFormat="1" x14ac:dyDescent="0.2">
      <c r="A1447" s="99"/>
      <c r="L1447" s="80"/>
      <c r="M1447" s="80"/>
    </row>
    <row r="1448" spans="1:13" s="79" customFormat="1" x14ac:dyDescent="0.2">
      <c r="A1448" s="99"/>
      <c r="L1448" s="80"/>
      <c r="M1448" s="80"/>
    </row>
    <row r="1449" spans="1:13" s="79" customFormat="1" x14ac:dyDescent="0.2">
      <c r="A1449" s="99"/>
      <c r="L1449" s="80"/>
      <c r="M1449" s="80"/>
    </row>
    <row r="1450" spans="1:13" s="79" customFormat="1" x14ac:dyDescent="0.2">
      <c r="A1450" s="99"/>
      <c r="L1450" s="80"/>
      <c r="M1450" s="80"/>
    </row>
    <row r="1451" spans="1:13" s="79" customFormat="1" x14ac:dyDescent="0.2">
      <c r="A1451" s="99"/>
      <c r="L1451" s="80"/>
      <c r="M1451" s="80"/>
    </row>
    <row r="1452" spans="1:13" s="79" customFormat="1" x14ac:dyDescent="0.2">
      <c r="A1452" s="99"/>
      <c r="L1452" s="80"/>
      <c r="M1452" s="80"/>
    </row>
    <row r="1453" spans="1:13" s="79" customFormat="1" x14ac:dyDescent="0.2">
      <c r="A1453" s="99"/>
      <c r="L1453" s="80"/>
      <c r="M1453" s="80"/>
    </row>
    <row r="1454" spans="1:13" s="79" customFormat="1" x14ac:dyDescent="0.2">
      <c r="A1454" s="99"/>
      <c r="L1454" s="80"/>
      <c r="M1454" s="80"/>
    </row>
    <row r="1455" spans="1:13" s="79" customFormat="1" x14ac:dyDescent="0.2">
      <c r="A1455" s="99"/>
      <c r="L1455" s="80"/>
      <c r="M1455" s="80"/>
    </row>
    <row r="1456" spans="1:13" s="79" customFormat="1" x14ac:dyDescent="0.2">
      <c r="A1456" s="99"/>
      <c r="L1456" s="80"/>
      <c r="M1456" s="80"/>
    </row>
    <row r="1457" spans="1:13" s="79" customFormat="1" x14ac:dyDescent="0.2">
      <c r="A1457" s="99"/>
      <c r="L1457" s="80"/>
      <c r="M1457" s="80"/>
    </row>
    <row r="1458" spans="1:13" s="79" customFormat="1" x14ac:dyDescent="0.2">
      <c r="A1458" s="99"/>
      <c r="L1458" s="80"/>
      <c r="M1458" s="80"/>
    </row>
    <row r="1459" spans="1:13" s="79" customFormat="1" x14ac:dyDescent="0.2">
      <c r="A1459" s="99"/>
      <c r="L1459" s="80"/>
      <c r="M1459" s="80"/>
    </row>
    <row r="1460" spans="1:13" s="79" customFormat="1" x14ac:dyDescent="0.2">
      <c r="A1460" s="99"/>
      <c r="L1460" s="80"/>
      <c r="M1460" s="80"/>
    </row>
    <row r="1461" spans="1:13" s="79" customFormat="1" x14ac:dyDescent="0.2">
      <c r="A1461" s="99"/>
      <c r="L1461" s="80"/>
      <c r="M1461" s="80"/>
    </row>
    <row r="1462" spans="1:13" s="79" customFormat="1" x14ac:dyDescent="0.2">
      <c r="A1462" s="99"/>
      <c r="L1462" s="80"/>
      <c r="M1462" s="80"/>
    </row>
    <row r="1463" spans="1:13" s="79" customFormat="1" x14ac:dyDescent="0.2">
      <c r="A1463" s="99"/>
      <c r="L1463" s="80"/>
      <c r="M1463" s="80"/>
    </row>
    <row r="1464" spans="1:13" s="79" customFormat="1" x14ac:dyDescent="0.2">
      <c r="A1464" s="99"/>
      <c r="L1464" s="80"/>
      <c r="M1464" s="80"/>
    </row>
    <row r="1465" spans="1:13" s="79" customFormat="1" x14ac:dyDescent="0.2">
      <c r="A1465" s="99"/>
      <c r="L1465" s="80"/>
      <c r="M1465" s="80"/>
    </row>
    <row r="1466" spans="1:13" s="79" customFormat="1" x14ac:dyDescent="0.2">
      <c r="A1466" s="99"/>
      <c r="L1466" s="80"/>
      <c r="M1466" s="80"/>
    </row>
    <row r="1467" spans="1:13" s="79" customFormat="1" x14ac:dyDescent="0.2">
      <c r="A1467" s="99"/>
      <c r="L1467" s="80"/>
      <c r="M1467" s="80"/>
    </row>
    <row r="1468" spans="1:13" s="79" customFormat="1" x14ac:dyDescent="0.2">
      <c r="A1468" s="99"/>
      <c r="L1468" s="80"/>
      <c r="M1468" s="80"/>
    </row>
    <row r="1469" spans="1:13" s="79" customFormat="1" x14ac:dyDescent="0.2">
      <c r="A1469" s="99"/>
      <c r="L1469" s="80"/>
      <c r="M1469" s="80"/>
    </row>
    <row r="1470" spans="1:13" s="79" customFormat="1" x14ac:dyDescent="0.2">
      <c r="A1470" s="99"/>
      <c r="L1470" s="80"/>
      <c r="M1470" s="80"/>
    </row>
    <row r="1471" spans="1:13" s="79" customFormat="1" x14ac:dyDescent="0.2">
      <c r="A1471" s="99"/>
      <c r="L1471" s="80"/>
      <c r="M1471" s="80"/>
    </row>
    <row r="1472" spans="1:13" s="79" customFormat="1" x14ac:dyDescent="0.2">
      <c r="A1472" s="99"/>
      <c r="L1472" s="80"/>
      <c r="M1472" s="80"/>
    </row>
    <row r="1473" spans="1:13" s="79" customFormat="1" x14ac:dyDescent="0.2">
      <c r="A1473" s="99"/>
      <c r="L1473" s="80"/>
      <c r="M1473" s="80"/>
    </row>
    <row r="1474" spans="1:13" s="79" customFormat="1" x14ac:dyDescent="0.2">
      <c r="A1474" s="99"/>
      <c r="L1474" s="80"/>
      <c r="M1474" s="80"/>
    </row>
    <row r="1475" spans="1:13" s="79" customFormat="1" x14ac:dyDescent="0.2">
      <c r="A1475" s="99"/>
      <c r="L1475" s="80"/>
      <c r="M1475" s="80"/>
    </row>
    <row r="1476" spans="1:13" s="79" customFormat="1" x14ac:dyDescent="0.2">
      <c r="A1476" s="99"/>
      <c r="L1476" s="80"/>
      <c r="M1476" s="80"/>
    </row>
    <row r="1477" spans="1:13" s="79" customFormat="1" x14ac:dyDescent="0.2">
      <c r="A1477" s="99"/>
      <c r="L1477" s="80"/>
      <c r="M1477" s="80"/>
    </row>
    <row r="1478" spans="1:13" s="79" customFormat="1" x14ac:dyDescent="0.2">
      <c r="A1478" s="99"/>
      <c r="L1478" s="80"/>
      <c r="M1478" s="80"/>
    </row>
    <row r="1479" spans="1:13" s="79" customFormat="1" x14ac:dyDescent="0.2">
      <c r="A1479" s="99"/>
      <c r="L1479" s="80"/>
      <c r="M1479" s="80"/>
    </row>
    <row r="1480" spans="1:13" s="79" customFormat="1" x14ac:dyDescent="0.2">
      <c r="A1480" s="99"/>
      <c r="L1480" s="80"/>
      <c r="M1480" s="80"/>
    </row>
    <row r="1481" spans="1:13" s="79" customFormat="1" x14ac:dyDescent="0.2">
      <c r="A1481" s="99"/>
      <c r="L1481" s="80"/>
      <c r="M1481" s="80"/>
    </row>
    <row r="1482" spans="1:13" s="79" customFormat="1" x14ac:dyDescent="0.2">
      <c r="A1482" s="99"/>
      <c r="L1482" s="80"/>
      <c r="M1482" s="80"/>
    </row>
    <row r="1483" spans="1:13" s="79" customFormat="1" x14ac:dyDescent="0.2">
      <c r="A1483" s="99"/>
      <c r="L1483" s="80"/>
      <c r="M1483" s="80"/>
    </row>
    <row r="1484" spans="1:13" s="79" customFormat="1" x14ac:dyDescent="0.2">
      <c r="A1484" s="99"/>
      <c r="L1484" s="80"/>
      <c r="M1484" s="80"/>
    </row>
    <row r="1485" spans="1:13" s="79" customFormat="1" x14ac:dyDescent="0.2">
      <c r="A1485" s="99"/>
      <c r="L1485" s="80"/>
      <c r="M1485" s="80"/>
    </row>
    <row r="1486" spans="1:13" s="79" customFormat="1" x14ac:dyDescent="0.2">
      <c r="A1486" s="99"/>
      <c r="L1486" s="80"/>
      <c r="M1486" s="80"/>
    </row>
    <row r="1487" spans="1:13" s="79" customFormat="1" x14ac:dyDescent="0.2">
      <c r="A1487" s="99"/>
      <c r="L1487" s="80"/>
      <c r="M1487" s="80"/>
    </row>
    <row r="1488" spans="1:13" s="79" customFormat="1" x14ac:dyDescent="0.2">
      <c r="A1488" s="99"/>
      <c r="L1488" s="80"/>
      <c r="M1488" s="80"/>
    </row>
    <row r="1489" spans="1:13" s="79" customFormat="1" x14ac:dyDescent="0.2">
      <c r="A1489" s="99"/>
      <c r="L1489" s="80"/>
      <c r="M1489" s="80"/>
    </row>
    <row r="1490" spans="1:13" s="79" customFormat="1" x14ac:dyDescent="0.2">
      <c r="A1490" s="99"/>
      <c r="L1490" s="80"/>
      <c r="M1490" s="80"/>
    </row>
    <row r="1491" spans="1:13" s="79" customFormat="1" x14ac:dyDescent="0.2">
      <c r="A1491" s="99"/>
      <c r="L1491" s="80"/>
      <c r="M1491" s="80"/>
    </row>
    <row r="1492" spans="1:13" s="79" customFormat="1" x14ac:dyDescent="0.2">
      <c r="A1492" s="99"/>
      <c r="L1492" s="80"/>
      <c r="M1492" s="80"/>
    </row>
    <row r="1493" spans="1:13" s="79" customFormat="1" x14ac:dyDescent="0.2">
      <c r="A1493" s="99"/>
      <c r="L1493" s="80"/>
      <c r="M1493" s="80"/>
    </row>
    <row r="1494" spans="1:13" s="79" customFormat="1" x14ac:dyDescent="0.2">
      <c r="A1494" s="99"/>
      <c r="L1494" s="80"/>
      <c r="M1494" s="80"/>
    </row>
    <row r="1495" spans="1:13" s="79" customFormat="1" x14ac:dyDescent="0.2">
      <c r="A1495" s="99"/>
      <c r="L1495" s="80"/>
      <c r="M1495" s="80"/>
    </row>
    <row r="1496" spans="1:13" s="79" customFormat="1" x14ac:dyDescent="0.2">
      <c r="A1496" s="99"/>
      <c r="L1496" s="80"/>
      <c r="M1496" s="80"/>
    </row>
    <row r="1497" spans="1:13" s="79" customFormat="1" x14ac:dyDescent="0.2">
      <c r="A1497" s="99"/>
      <c r="L1497" s="80"/>
      <c r="M1497" s="80"/>
    </row>
    <row r="1498" spans="1:13" s="79" customFormat="1" x14ac:dyDescent="0.2">
      <c r="A1498" s="99"/>
      <c r="L1498" s="80"/>
      <c r="M1498" s="80"/>
    </row>
    <row r="1499" spans="1:13" s="79" customFormat="1" x14ac:dyDescent="0.2">
      <c r="A1499" s="99"/>
      <c r="L1499" s="80"/>
      <c r="M1499" s="80"/>
    </row>
    <row r="1500" spans="1:13" s="79" customFormat="1" x14ac:dyDescent="0.2">
      <c r="A1500" s="99"/>
      <c r="L1500" s="80"/>
      <c r="M1500" s="80"/>
    </row>
    <row r="1501" spans="1:13" s="79" customFormat="1" x14ac:dyDescent="0.2">
      <c r="A1501" s="99"/>
      <c r="L1501" s="80"/>
      <c r="M1501" s="80"/>
    </row>
    <row r="1502" spans="1:13" x14ac:dyDescent="0.2">
      <c r="H1502" s="26"/>
      <c r="I1502" s="26"/>
    </row>
    <row r="1503" spans="1:13" x14ac:dyDescent="0.2">
      <c r="H1503" s="26"/>
      <c r="I1503" s="26"/>
    </row>
    <row r="1504" spans="1:13" x14ac:dyDescent="0.2">
      <c r="H1504" s="26"/>
      <c r="I1504" s="26"/>
    </row>
    <row r="1505" spans="8:9" x14ac:dyDescent="0.2">
      <c r="H1505" s="26"/>
      <c r="I1505" s="26"/>
    </row>
    <row r="1506" spans="8:9" x14ac:dyDescent="0.2">
      <c r="H1506" s="26"/>
      <c r="I1506" s="26"/>
    </row>
    <row r="1507" spans="8:9" x14ac:dyDescent="0.2">
      <c r="H1507" s="26"/>
      <c r="I1507" s="26"/>
    </row>
    <row r="1508" spans="8:9" x14ac:dyDescent="0.2">
      <c r="H1508" s="26"/>
      <c r="I1508" s="26"/>
    </row>
    <row r="1509" spans="8:9" x14ac:dyDescent="0.2">
      <c r="H1509" s="26"/>
      <c r="I1509" s="26"/>
    </row>
    <row r="1510" spans="8:9" x14ac:dyDescent="0.2">
      <c r="H1510" s="26"/>
      <c r="I1510" s="26"/>
    </row>
    <row r="1511" spans="8:9" x14ac:dyDescent="0.2">
      <c r="H1511" s="26"/>
      <c r="I1511" s="26"/>
    </row>
    <row r="1512" spans="8:9" x14ac:dyDescent="0.2">
      <c r="H1512" s="26"/>
      <c r="I1512" s="26"/>
    </row>
    <row r="1513" spans="8:9" x14ac:dyDescent="0.2">
      <c r="H1513" s="26"/>
      <c r="I1513" s="26"/>
    </row>
    <row r="1514" spans="8:9" x14ac:dyDescent="0.2">
      <c r="H1514" s="26"/>
      <c r="I1514" s="26"/>
    </row>
    <row r="1515" spans="8:9" x14ac:dyDescent="0.2">
      <c r="H1515" s="26"/>
      <c r="I1515" s="26"/>
    </row>
    <row r="1516" spans="8:9" x14ac:dyDescent="0.2">
      <c r="H1516" s="26"/>
      <c r="I1516" s="26"/>
    </row>
    <row r="1517" spans="8:9" x14ac:dyDescent="0.2">
      <c r="H1517" s="26"/>
      <c r="I1517" s="26"/>
    </row>
    <row r="1518" spans="8:9" x14ac:dyDescent="0.2">
      <c r="H1518" s="26"/>
      <c r="I1518" s="26"/>
    </row>
    <row r="1519" spans="8:9" x14ac:dyDescent="0.2">
      <c r="H1519" s="26"/>
      <c r="I1519" s="26"/>
    </row>
    <row r="1520" spans="8:9" x14ac:dyDescent="0.2">
      <c r="H1520" s="26"/>
      <c r="I1520" s="26"/>
    </row>
    <row r="1521" spans="8:9" x14ac:dyDescent="0.2">
      <c r="H1521" s="26"/>
      <c r="I1521" s="26"/>
    </row>
    <row r="1522" spans="8:9" x14ac:dyDescent="0.2">
      <c r="H1522" s="26"/>
      <c r="I1522" s="26"/>
    </row>
    <row r="1523" spans="8:9" x14ac:dyDescent="0.2">
      <c r="H1523" s="26"/>
      <c r="I1523" s="26"/>
    </row>
    <row r="1524" spans="8:9" x14ac:dyDescent="0.2">
      <c r="H1524" s="26"/>
      <c r="I1524" s="26"/>
    </row>
    <row r="1525" spans="8:9" x14ac:dyDescent="0.2">
      <c r="H1525" s="26"/>
      <c r="I1525" s="26"/>
    </row>
    <row r="1526" spans="8:9" x14ac:dyDescent="0.2">
      <c r="H1526" s="26"/>
      <c r="I1526" s="26"/>
    </row>
    <row r="1527" spans="8:9" x14ac:dyDescent="0.2">
      <c r="H1527" s="26"/>
      <c r="I1527" s="26"/>
    </row>
    <row r="1528" spans="8:9" x14ac:dyDescent="0.2">
      <c r="H1528" s="26"/>
      <c r="I1528" s="26"/>
    </row>
    <row r="1529" spans="8:9" x14ac:dyDescent="0.2">
      <c r="H1529" s="26"/>
      <c r="I1529" s="26"/>
    </row>
    <row r="1530" spans="8:9" x14ac:dyDescent="0.2">
      <c r="H1530" s="26"/>
      <c r="I1530" s="26"/>
    </row>
    <row r="1531" spans="8:9" x14ac:dyDescent="0.2">
      <c r="H1531" s="26"/>
      <c r="I1531" s="26"/>
    </row>
    <row r="1532" spans="8:9" x14ac:dyDescent="0.2">
      <c r="H1532" s="26"/>
      <c r="I1532" s="26"/>
    </row>
    <row r="1533" spans="8:9" x14ac:dyDescent="0.2">
      <c r="H1533" s="26"/>
      <c r="I1533" s="26"/>
    </row>
    <row r="1534" spans="8:9" x14ac:dyDescent="0.2">
      <c r="H1534" s="26"/>
      <c r="I1534" s="26"/>
    </row>
    <row r="1535" spans="8:9" x14ac:dyDescent="0.2">
      <c r="H1535" s="26"/>
      <c r="I1535" s="26"/>
    </row>
    <row r="1536" spans="8:9" x14ac:dyDescent="0.2">
      <c r="H1536" s="26"/>
      <c r="I1536" s="26"/>
    </row>
    <row r="1537" spans="8:9" x14ac:dyDescent="0.2">
      <c r="H1537" s="26"/>
      <c r="I1537" s="26"/>
    </row>
    <row r="1538" spans="8:9" x14ac:dyDescent="0.2">
      <c r="H1538" s="26"/>
      <c r="I1538" s="26"/>
    </row>
    <row r="1539" spans="8:9" x14ac:dyDescent="0.2">
      <c r="H1539" s="26"/>
      <c r="I1539" s="26"/>
    </row>
    <row r="1540" spans="8:9" x14ac:dyDescent="0.2">
      <c r="H1540" s="26"/>
      <c r="I1540" s="26"/>
    </row>
    <row r="1541" spans="8:9" x14ac:dyDescent="0.2">
      <c r="H1541" s="26"/>
      <c r="I1541" s="26"/>
    </row>
    <row r="1542" spans="8:9" x14ac:dyDescent="0.2">
      <c r="H1542" s="26"/>
      <c r="I1542" s="26"/>
    </row>
    <row r="1543" spans="8:9" x14ac:dyDescent="0.2">
      <c r="H1543" s="26"/>
      <c r="I1543" s="26"/>
    </row>
    <row r="1544" spans="8:9" x14ac:dyDescent="0.2">
      <c r="H1544" s="26"/>
      <c r="I1544" s="26"/>
    </row>
    <row r="1545" spans="8:9" x14ac:dyDescent="0.2">
      <c r="H1545" s="26"/>
      <c r="I1545" s="26"/>
    </row>
    <row r="1546" spans="8:9" x14ac:dyDescent="0.2">
      <c r="H1546" s="26"/>
      <c r="I1546" s="26"/>
    </row>
    <row r="1547" spans="8:9" x14ac:dyDescent="0.2">
      <c r="H1547" s="26"/>
      <c r="I1547" s="26"/>
    </row>
    <row r="1548" spans="8:9" x14ac:dyDescent="0.2">
      <c r="H1548" s="26"/>
      <c r="I1548" s="26"/>
    </row>
    <row r="1549" spans="8:9" x14ac:dyDescent="0.2">
      <c r="H1549" s="26"/>
      <c r="I1549" s="26"/>
    </row>
    <row r="1550" spans="8:9" x14ac:dyDescent="0.2">
      <c r="H1550" s="26"/>
      <c r="I1550" s="26"/>
    </row>
    <row r="1551" spans="8:9" x14ac:dyDescent="0.2">
      <c r="H1551" s="26"/>
      <c r="I1551" s="26"/>
    </row>
    <row r="1552" spans="8:9" x14ac:dyDescent="0.2">
      <c r="H1552" s="26"/>
      <c r="I1552" s="26"/>
    </row>
    <row r="1553" spans="8:9" x14ac:dyDescent="0.2">
      <c r="H1553" s="26"/>
      <c r="I1553" s="26"/>
    </row>
    <row r="1554" spans="8:9" x14ac:dyDescent="0.2">
      <c r="H1554" s="26"/>
      <c r="I1554" s="26"/>
    </row>
    <row r="1555" spans="8:9" x14ac:dyDescent="0.2">
      <c r="H1555" s="26"/>
      <c r="I1555" s="26"/>
    </row>
    <row r="1556" spans="8:9" x14ac:dyDescent="0.2">
      <c r="H1556" s="26"/>
      <c r="I1556" s="26"/>
    </row>
    <row r="1557" spans="8:9" x14ac:dyDescent="0.2">
      <c r="H1557" s="26"/>
      <c r="I1557" s="26"/>
    </row>
    <row r="1558" spans="8:9" x14ac:dyDescent="0.2">
      <c r="H1558" s="26"/>
      <c r="I1558" s="26"/>
    </row>
    <row r="1559" spans="8:9" x14ac:dyDescent="0.2">
      <c r="H1559" s="26"/>
      <c r="I1559" s="26"/>
    </row>
    <row r="1560" spans="8:9" x14ac:dyDescent="0.2">
      <c r="H1560" s="26"/>
      <c r="I1560" s="26"/>
    </row>
    <row r="1561" spans="8:9" x14ac:dyDescent="0.2">
      <c r="H1561" s="26"/>
      <c r="I1561" s="26"/>
    </row>
    <row r="1562" spans="8:9" x14ac:dyDescent="0.2">
      <c r="H1562" s="26"/>
      <c r="I1562" s="26"/>
    </row>
    <row r="1563" spans="8:9" x14ac:dyDescent="0.2">
      <c r="H1563" s="26"/>
      <c r="I1563" s="26"/>
    </row>
    <row r="1564" spans="8:9" x14ac:dyDescent="0.2">
      <c r="H1564" s="26"/>
      <c r="I1564" s="26"/>
    </row>
    <row r="1565" spans="8:9" x14ac:dyDescent="0.2">
      <c r="H1565" s="26"/>
      <c r="I1565" s="26"/>
    </row>
    <row r="1566" spans="8:9" x14ac:dyDescent="0.2">
      <c r="H1566" s="26"/>
      <c r="I1566" s="26"/>
    </row>
    <row r="1567" spans="8:9" x14ac:dyDescent="0.2">
      <c r="H1567" s="26"/>
      <c r="I1567" s="26"/>
    </row>
    <row r="1568" spans="8:9" x14ac:dyDescent="0.2">
      <c r="H1568" s="26"/>
      <c r="I1568" s="26"/>
    </row>
    <row r="1569" spans="8:9" x14ac:dyDescent="0.2">
      <c r="H1569" s="26"/>
      <c r="I1569" s="26"/>
    </row>
    <row r="1570" spans="8:9" x14ac:dyDescent="0.2">
      <c r="H1570" s="26"/>
      <c r="I1570" s="26"/>
    </row>
    <row r="1571" spans="8:9" x14ac:dyDescent="0.2">
      <c r="H1571" s="26"/>
      <c r="I1571" s="26"/>
    </row>
    <row r="1572" spans="8:9" x14ac:dyDescent="0.2">
      <c r="H1572" s="26"/>
      <c r="I1572" s="26"/>
    </row>
    <row r="1573" spans="8:9" x14ac:dyDescent="0.2">
      <c r="H1573" s="26"/>
      <c r="I1573" s="26"/>
    </row>
    <row r="1574" spans="8:9" x14ac:dyDescent="0.2">
      <c r="H1574" s="26"/>
      <c r="I1574" s="26"/>
    </row>
    <row r="1575" spans="8:9" x14ac:dyDescent="0.2">
      <c r="H1575" s="26"/>
      <c r="I1575" s="26"/>
    </row>
    <row r="1576" spans="8:9" x14ac:dyDescent="0.2">
      <c r="H1576" s="26"/>
      <c r="I1576" s="26"/>
    </row>
    <row r="1577" spans="8:9" x14ac:dyDescent="0.2">
      <c r="H1577" s="26"/>
      <c r="I1577" s="26"/>
    </row>
    <row r="1578" spans="8:9" x14ac:dyDescent="0.2">
      <c r="H1578" s="26"/>
      <c r="I1578" s="26"/>
    </row>
    <row r="1579" spans="8:9" x14ac:dyDescent="0.2">
      <c r="H1579" s="26"/>
      <c r="I1579" s="26"/>
    </row>
    <row r="1580" spans="8:9" x14ac:dyDescent="0.2">
      <c r="H1580" s="26"/>
      <c r="I1580" s="26"/>
    </row>
    <row r="1581" spans="8:9" x14ac:dyDescent="0.2">
      <c r="H1581" s="26"/>
      <c r="I1581" s="26"/>
    </row>
    <row r="1582" spans="8:9" x14ac:dyDescent="0.2">
      <c r="H1582" s="26"/>
      <c r="I1582" s="26"/>
    </row>
    <row r="1583" spans="8:9" x14ac:dyDescent="0.2">
      <c r="H1583" s="26"/>
      <c r="I1583" s="26"/>
    </row>
    <row r="1584" spans="8:9" x14ac:dyDescent="0.2">
      <c r="H1584" s="26"/>
      <c r="I1584" s="26"/>
    </row>
    <row r="1585" spans="8:9" x14ac:dyDescent="0.2">
      <c r="H1585" s="26"/>
      <c r="I1585" s="26"/>
    </row>
    <row r="1586" spans="8:9" x14ac:dyDescent="0.2">
      <c r="H1586" s="26"/>
      <c r="I1586" s="26"/>
    </row>
    <row r="1587" spans="8:9" x14ac:dyDescent="0.2">
      <c r="H1587" s="26"/>
      <c r="I1587" s="26"/>
    </row>
    <row r="1588" spans="8:9" x14ac:dyDescent="0.2">
      <c r="H1588" s="26"/>
      <c r="I1588" s="26"/>
    </row>
    <row r="1589" spans="8:9" x14ac:dyDescent="0.2">
      <c r="H1589" s="26"/>
      <c r="I1589" s="26"/>
    </row>
    <row r="1590" spans="8:9" x14ac:dyDescent="0.2">
      <c r="H1590" s="26"/>
      <c r="I1590" s="26"/>
    </row>
    <row r="1591" spans="8:9" x14ac:dyDescent="0.2">
      <c r="H1591" s="26"/>
      <c r="I1591" s="26"/>
    </row>
    <row r="1592" spans="8:9" x14ac:dyDescent="0.2">
      <c r="H1592" s="26"/>
      <c r="I1592" s="26"/>
    </row>
    <row r="1593" spans="8:9" x14ac:dyDescent="0.2">
      <c r="H1593" s="26"/>
      <c r="I1593" s="26"/>
    </row>
    <row r="1594" spans="8:9" x14ac:dyDescent="0.2">
      <c r="H1594" s="26"/>
      <c r="I1594" s="26"/>
    </row>
    <row r="1595" spans="8:9" x14ac:dyDescent="0.2">
      <c r="H1595" s="26"/>
      <c r="I1595" s="26"/>
    </row>
    <row r="1596" spans="8:9" x14ac:dyDescent="0.2">
      <c r="H1596" s="26"/>
      <c r="I1596" s="26"/>
    </row>
    <row r="1597" spans="8:9" x14ac:dyDescent="0.2">
      <c r="H1597" s="26"/>
      <c r="I1597" s="26"/>
    </row>
    <row r="1598" spans="8:9" x14ac:dyDescent="0.2">
      <c r="H1598" s="26"/>
      <c r="I1598" s="26"/>
    </row>
    <row r="1599" spans="8:9" x14ac:dyDescent="0.2">
      <c r="H1599" s="26"/>
      <c r="I1599" s="26"/>
    </row>
    <row r="1600" spans="8:9" x14ac:dyDescent="0.2">
      <c r="H1600" s="26"/>
      <c r="I1600" s="26"/>
    </row>
    <row r="1601" spans="8:9" x14ac:dyDescent="0.2">
      <c r="H1601" s="26"/>
      <c r="I1601" s="26"/>
    </row>
    <row r="1602" spans="8:9" x14ac:dyDescent="0.2">
      <c r="H1602" s="26"/>
      <c r="I1602" s="26"/>
    </row>
    <row r="1603" spans="8:9" x14ac:dyDescent="0.2">
      <c r="H1603" s="26"/>
      <c r="I1603" s="26"/>
    </row>
    <row r="1604" spans="8:9" x14ac:dyDescent="0.2">
      <c r="H1604" s="26"/>
      <c r="I1604" s="26"/>
    </row>
    <row r="1605" spans="8:9" x14ac:dyDescent="0.2">
      <c r="H1605" s="26"/>
      <c r="I1605" s="26"/>
    </row>
    <row r="1606" spans="8:9" x14ac:dyDescent="0.2">
      <c r="H1606" s="26"/>
      <c r="I1606" s="26"/>
    </row>
    <row r="1607" spans="8:9" x14ac:dyDescent="0.2">
      <c r="H1607" s="26"/>
      <c r="I1607" s="26"/>
    </row>
    <row r="1608" spans="8:9" x14ac:dyDescent="0.2">
      <c r="H1608" s="26"/>
      <c r="I1608" s="26"/>
    </row>
    <row r="1609" spans="8:9" x14ac:dyDescent="0.2">
      <c r="H1609" s="26"/>
      <c r="I1609" s="26"/>
    </row>
    <row r="1610" spans="8:9" x14ac:dyDescent="0.2">
      <c r="H1610" s="26"/>
      <c r="I1610" s="26"/>
    </row>
    <row r="1611" spans="8:9" x14ac:dyDescent="0.2">
      <c r="H1611" s="26"/>
      <c r="I1611" s="26"/>
    </row>
    <row r="1612" spans="8:9" x14ac:dyDescent="0.2">
      <c r="H1612" s="26"/>
      <c r="I1612" s="26"/>
    </row>
    <row r="1613" spans="8:9" x14ac:dyDescent="0.2">
      <c r="H1613" s="26"/>
      <c r="I1613" s="26"/>
    </row>
    <row r="1614" spans="8:9" x14ac:dyDescent="0.2">
      <c r="H1614" s="26"/>
      <c r="I1614" s="26"/>
    </row>
    <row r="1615" spans="8:9" x14ac:dyDescent="0.2">
      <c r="H1615" s="26"/>
      <c r="I1615" s="26"/>
    </row>
    <row r="1616" spans="8:9" x14ac:dyDescent="0.2">
      <c r="H1616" s="26"/>
      <c r="I1616" s="26"/>
    </row>
    <row r="1617" spans="8:9" x14ac:dyDescent="0.2">
      <c r="H1617" s="26"/>
      <c r="I1617" s="26"/>
    </row>
    <row r="1618" spans="8:9" x14ac:dyDescent="0.2">
      <c r="H1618" s="26"/>
      <c r="I1618" s="26"/>
    </row>
    <row r="1619" spans="8:9" x14ac:dyDescent="0.2">
      <c r="H1619" s="26"/>
      <c r="I1619" s="26"/>
    </row>
    <row r="1620" spans="8:9" x14ac:dyDescent="0.2">
      <c r="H1620" s="26"/>
      <c r="I1620" s="26"/>
    </row>
    <row r="1621" spans="8:9" x14ac:dyDescent="0.2">
      <c r="H1621" s="26"/>
      <c r="I1621" s="26"/>
    </row>
    <row r="1622" spans="8:9" x14ac:dyDescent="0.2">
      <c r="H1622" s="26"/>
      <c r="I1622" s="26"/>
    </row>
    <row r="1623" spans="8:9" x14ac:dyDescent="0.2">
      <c r="H1623" s="26"/>
      <c r="I1623" s="26"/>
    </row>
    <row r="1624" spans="8:9" x14ac:dyDescent="0.2">
      <c r="H1624" s="26"/>
      <c r="I1624" s="26"/>
    </row>
    <row r="1625" spans="8:9" x14ac:dyDescent="0.2">
      <c r="H1625" s="26"/>
      <c r="I1625" s="26"/>
    </row>
    <row r="1626" spans="8:9" x14ac:dyDescent="0.2">
      <c r="H1626" s="26"/>
      <c r="I1626" s="26"/>
    </row>
    <row r="1627" spans="8:9" x14ac:dyDescent="0.2">
      <c r="H1627" s="26"/>
      <c r="I1627" s="26"/>
    </row>
    <row r="1628" spans="8:9" x14ac:dyDescent="0.2">
      <c r="H1628" s="26"/>
      <c r="I1628" s="26"/>
    </row>
    <row r="1629" spans="8:9" x14ac:dyDescent="0.2">
      <c r="H1629" s="26"/>
      <c r="I1629" s="26"/>
    </row>
    <row r="1630" spans="8:9" x14ac:dyDescent="0.2">
      <c r="H1630" s="26"/>
      <c r="I1630" s="26"/>
    </row>
    <row r="1631" spans="8:9" x14ac:dyDescent="0.2">
      <c r="H1631" s="26"/>
      <c r="I1631" s="26"/>
    </row>
    <row r="1632" spans="8:9" x14ac:dyDescent="0.2">
      <c r="H1632" s="26"/>
      <c r="I1632" s="26"/>
    </row>
    <row r="1633" spans="8:9" x14ac:dyDescent="0.2">
      <c r="H1633" s="26"/>
      <c r="I1633" s="26"/>
    </row>
    <row r="1634" spans="8:9" x14ac:dyDescent="0.2">
      <c r="H1634" s="26"/>
      <c r="I1634" s="26"/>
    </row>
    <row r="1635" spans="8:9" x14ac:dyDescent="0.2">
      <c r="H1635" s="26"/>
      <c r="I1635" s="26"/>
    </row>
    <row r="1636" spans="8:9" x14ac:dyDescent="0.2">
      <c r="H1636" s="26"/>
      <c r="I1636" s="26"/>
    </row>
    <row r="1637" spans="8:9" x14ac:dyDescent="0.2">
      <c r="H1637" s="26"/>
      <c r="I1637" s="26"/>
    </row>
    <row r="1638" spans="8:9" x14ac:dyDescent="0.2">
      <c r="H1638" s="26"/>
      <c r="I1638" s="26"/>
    </row>
    <row r="1639" spans="8:9" x14ac:dyDescent="0.2">
      <c r="H1639" s="26"/>
      <c r="I1639" s="26"/>
    </row>
    <row r="1640" spans="8:9" x14ac:dyDescent="0.2">
      <c r="H1640" s="26"/>
      <c r="I1640" s="26"/>
    </row>
    <row r="1641" spans="8:9" x14ac:dyDescent="0.2">
      <c r="H1641" s="26"/>
      <c r="I1641" s="26"/>
    </row>
    <row r="1642" spans="8:9" x14ac:dyDescent="0.2">
      <c r="H1642" s="26"/>
      <c r="I1642" s="26"/>
    </row>
    <row r="1643" spans="8:9" x14ac:dyDescent="0.2">
      <c r="H1643" s="26"/>
      <c r="I1643" s="26"/>
    </row>
    <row r="1644" spans="8:9" x14ac:dyDescent="0.2">
      <c r="H1644" s="26"/>
      <c r="I1644" s="26"/>
    </row>
    <row r="1645" spans="8:9" x14ac:dyDescent="0.2">
      <c r="H1645" s="26"/>
      <c r="I1645" s="26"/>
    </row>
    <row r="1646" spans="8:9" x14ac:dyDescent="0.2">
      <c r="H1646" s="26"/>
      <c r="I1646" s="26"/>
    </row>
    <row r="1647" spans="8:9" x14ac:dyDescent="0.2">
      <c r="H1647" s="26"/>
      <c r="I1647" s="26"/>
    </row>
    <row r="1648" spans="8:9" x14ac:dyDescent="0.2">
      <c r="H1648" s="26"/>
      <c r="I1648" s="26"/>
    </row>
    <row r="1649" spans="8:9" x14ac:dyDescent="0.2">
      <c r="H1649" s="26"/>
      <c r="I1649" s="26"/>
    </row>
    <row r="1650" spans="8:9" x14ac:dyDescent="0.2">
      <c r="H1650" s="26"/>
      <c r="I1650" s="26"/>
    </row>
    <row r="1651" spans="8:9" x14ac:dyDescent="0.2">
      <c r="H1651" s="26"/>
      <c r="I1651" s="26"/>
    </row>
    <row r="1652" spans="8:9" x14ac:dyDescent="0.2">
      <c r="H1652" s="26"/>
      <c r="I1652" s="26"/>
    </row>
    <row r="1653" spans="8:9" x14ac:dyDescent="0.2">
      <c r="H1653" s="26"/>
      <c r="I1653" s="26"/>
    </row>
    <row r="1654" spans="8:9" x14ac:dyDescent="0.2">
      <c r="H1654" s="26"/>
      <c r="I1654" s="26"/>
    </row>
    <row r="1655" spans="8:9" x14ac:dyDescent="0.2">
      <c r="H1655" s="26"/>
      <c r="I1655" s="26"/>
    </row>
    <row r="1656" spans="8:9" x14ac:dyDescent="0.2">
      <c r="H1656" s="26"/>
      <c r="I1656" s="26"/>
    </row>
    <row r="1657" spans="8:9" x14ac:dyDescent="0.2">
      <c r="H1657" s="26"/>
      <c r="I1657" s="26"/>
    </row>
    <row r="1658" spans="8:9" x14ac:dyDescent="0.2">
      <c r="H1658" s="26"/>
      <c r="I1658" s="26"/>
    </row>
    <row r="1659" spans="8:9" x14ac:dyDescent="0.2">
      <c r="H1659" s="26"/>
      <c r="I1659" s="26"/>
    </row>
    <row r="1660" spans="8:9" x14ac:dyDescent="0.2">
      <c r="H1660" s="26"/>
      <c r="I1660" s="26"/>
    </row>
    <row r="1661" spans="8:9" x14ac:dyDescent="0.2">
      <c r="H1661" s="26"/>
      <c r="I1661" s="26"/>
    </row>
    <row r="1662" spans="8:9" x14ac:dyDescent="0.2">
      <c r="H1662" s="26"/>
      <c r="I1662" s="26"/>
    </row>
    <row r="1663" spans="8:9" x14ac:dyDescent="0.2">
      <c r="H1663" s="26"/>
      <c r="I1663" s="26"/>
    </row>
    <row r="1664" spans="8:9" x14ac:dyDescent="0.2">
      <c r="H1664" s="26"/>
      <c r="I1664" s="26"/>
    </row>
    <row r="1665" spans="8:9" x14ac:dyDescent="0.2">
      <c r="H1665" s="26"/>
      <c r="I1665" s="26"/>
    </row>
    <row r="1666" spans="8:9" x14ac:dyDescent="0.2">
      <c r="H1666" s="26"/>
      <c r="I1666" s="26"/>
    </row>
    <row r="1667" spans="8:9" x14ac:dyDescent="0.2">
      <c r="H1667" s="26"/>
      <c r="I1667" s="26"/>
    </row>
    <row r="1668" spans="8:9" x14ac:dyDescent="0.2">
      <c r="H1668" s="26"/>
      <c r="I1668" s="26"/>
    </row>
    <row r="1669" spans="8:9" x14ac:dyDescent="0.2">
      <c r="H1669" s="26"/>
      <c r="I1669" s="26"/>
    </row>
    <row r="1670" spans="8:9" x14ac:dyDescent="0.2">
      <c r="H1670" s="26"/>
      <c r="I1670" s="26"/>
    </row>
    <row r="1671" spans="8:9" x14ac:dyDescent="0.2">
      <c r="H1671" s="26"/>
      <c r="I1671" s="26"/>
    </row>
    <row r="1672" spans="8:9" x14ac:dyDescent="0.2">
      <c r="H1672" s="26"/>
      <c r="I1672" s="26"/>
    </row>
    <row r="1673" spans="8:9" x14ac:dyDescent="0.2">
      <c r="H1673" s="26"/>
      <c r="I1673" s="26"/>
    </row>
    <row r="1674" spans="8:9" x14ac:dyDescent="0.2">
      <c r="H1674" s="26"/>
      <c r="I1674" s="26"/>
    </row>
    <row r="1675" spans="8:9" x14ac:dyDescent="0.2">
      <c r="H1675" s="26"/>
      <c r="I1675" s="26"/>
    </row>
    <row r="1676" spans="8:9" x14ac:dyDescent="0.2">
      <c r="H1676" s="26"/>
      <c r="I1676" s="26"/>
    </row>
    <row r="1677" spans="8:9" x14ac:dyDescent="0.2">
      <c r="H1677" s="26"/>
      <c r="I1677" s="26"/>
    </row>
    <row r="1678" spans="8:9" x14ac:dyDescent="0.2">
      <c r="H1678" s="26"/>
      <c r="I1678" s="26"/>
    </row>
    <row r="1679" spans="8:9" x14ac:dyDescent="0.2">
      <c r="H1679" s="26"/>
      <c r="I1679" s="26"/>
    </row>
    <row r="1680" spans="8:9" x14ac:dyDescent="0.2">
      <c r="H1680" s="26"/>
      <c r="I1680" s="26"/>
    </row>
    <row r="1681" spans="8:9" x14ac:dyDescent="0.2">
      <c r="H1681" s="26"/>
      <c r="I1681" s="26"/>
    </row>
    <row r="1682" spans="8:9" x14ac:dyDescent="0.2">
      <c r="H1682" s="26"/>
      <c r="I1682" s="26"/>
    </row>
    <row r="1683" spans="8:9" x14ac:dyDescent="0.2">
      <c r="H1683" s="26"/>
      <c r="I1683" s="26"/>
    </row>
    <row r="1684" spans="8:9" x14ac:dyDescent="0.2">
      <c r="H1684" s="26"/>
      <c r="I1684" s="26"/>
    </row>
    <row r="1685" spans="8:9" x14ac:dyDescent="0.2">
      <c r="H1685" s="26"/>
      <c r="I1685" s="26"/>
    </row>
    <row r="1686" spans="8:9" x14ac:dyDescent="0.2">
      <c r="H1686" s="26"/>
      <c r="I1686" s="26"/>
    </row>
    <row r="1687" spans="8:9" x14ac:dyDescent="0.2">
      <c r="H1687" s="26"/>
      <c r="I1687" s="26"/>
    </row>
    <row r="1688" spans="8:9" x14ac:dyDescent="0.2">
      <c r="H1688" s="26"/>
      <c r="I1688" s="26"/>
    </row>
    <row r="1689" spans="8:9" x14ac:dyDescent="0.2">
      <c r="H1689" s="26"/>
      <c r="I1689" s="26"/>
    </row>
    <row r="1690" spans="8:9" x14ac:dyDescent="0.2">
      <c r="H1690" s="26"/>
      <c r="I1690" s="26"/>
    </row>
    <row r="1691" spans="8:9" x14ac:dyDescent="0.2">
      <c r="H1691" s="26"/>
      <c r="I1691" s="26"/>
    </row>
    <row r="1692" spans="8:9" x14ac:dyDescent="0.2">
      <c r="H1692" s="26"/>
      <c r="I1692" s="26"/>
    </row>
    <row r="1693" spans="8:9" x14ac:dyDescent="0.2">
      <c r="H1693" s="26"/>
      <c r="I1693" s="26"/>
    </row>
    <row r="1694" spans="8:9" x14ac:dyDescent="0.2">
      <c r="H1694" s="26"/>
      <c r="I1694" s="26"/>
    </row>
    <row r="1695" spans="8:9" x14ac:dyDescent="0.2">
      <c r="H1695" s="26"/>
      <c r="I1695" s="26"/>
    </row>
    <row r="1696" spans="8:9" x14ac:dyDescent="0.2">
      <c r="H1696" s="26"/>
      <c r="I1696" s="26"/>
    </row>
    <row r="1697" spans="8:9" x14ac:dyDescent="0.2">
      <c r="H1697" s="26"/>
      <c r="I1697" s="26"/>
    </row>
    <row r="1698" spans="8:9" x14ac:dyDescent="0.2">
      <c r="H1698" s="26"/>
      <c r="I1698" s="26"/>
    </row>
    <row r="1699" spans="8:9" x14ac:dyDescent="0.2">
      <c r="H1699" s="26"/>
      <c r="I1699" s="26"/>
    </row>
    <row r="1700" spans="8:9" x14ac:dyDescent="0.2">
      <c r="H1700" s="26"/>
      <c r="I1700" s="26"/>
    </row>
    <row r="1701" spans="8:9" x14ac:dyDescent="0.2">
      <c r="H1701" s="26"/>
      <c r="I1701" s="26"/>
    </row>
    <row r="1702" spans="8:9" x14ac:dyDescent="0.2">
      <c r="H1702" s="26"/>
      <c r="I1702" s="26"/>
    </row>
    <row r="1703" spans="8:9" x14ac:dyDescent="0.2">
      <c r="H1703" s="26"/>
      <c r="I1703" s="26"/>
    </row>
    <row r="1704" spans="8:9" x14ac:dyDescent="0.2">
      <c r="H1704" s="26"/>
      <c r="I1704" s="26"/>
    </row>
    <row r="1705" spans="8:9" x14ac:dyDescent="0.2">
      <c r="H1705" s="26"/>
      <c r="I1705" s="26"/>
    </row>
    <row r="1706" spans="8:9" x14ac:dyDescent="0.2">
      <c r="H1706" s="26"/>
      <c r="I1706" s="26"/>
    </row>
    <row r="1707" spans="8:9" x14ac:dyDescent="0.2">
      <c r="H1707" s="26"/>
      <c r="I1707" s="26"/>
    </row>
    <row r="1708" spans="8:9" x14ac:dyDescent="0.2">
      <c r="H1708" s="26"/>
      <c r="I1708" s="26"/>
    </row>
    <row r="1709" spans="8:9" x14ac:dyDescent="0.2">
      <c r="H1709" s="26"/>
      <c r="I1709" s="26"/>
    </row>
    <row r="1710" spans="8:9" x14ac:dyDescent="0.2">
      <c r="H1710" s="26"/>
      <c r="I1710" s="26"/>
    </row>
    <row r="1711" spans="8:9" x14ac:dyDescent="0.2">
      <c r="H1711" s="26"/>
      <c r="I1711" s="26"/>
    </row>
    <row r="1712" spans="8:9" x14ac:dyDescent="0.2">
      <c r="H1712" s="26"/>
      <c r="I1712" s="26"/>
    </row>
    <row r="1713" spans="8:9" x14ac:dyDescent="0.2">
      <c r="H1713" s="26"/>
      <c r="I1713" s="26"/>
    </row>
    <row r="1714" spans="8:9" x14ac:dyDescent="0.2">
      <c r="H1714" s="26"/>
      <c r="I1714" s="26"/>
    </row>
    <row r="1715" spans="8:9" x14ac:dyDescent="0.2">
      <c r="H1715" s="26"/>
      <c r="I1715" s="26"/>
    </row>
    <row r="1716" spans="8:9" x14ac:dyDescent="0.2">
      <c r="H1716" s="26"/>
      <c r="I1716" s="26"/>
    </row>
    <row r="1717" spans="8:9" x14ac:dyDescent="0.2">
      <c r="H1717" s="26"/>
      <c r="I1717" s="26"/>
    </row>
    <row r="1718" spans="8:9" x14ac:dyDescent="0.2">
      <c r="H1718" s="26"/>
      <c r="I1718" s="26"/>
    </row>
    <row r="1719" spans="8:9" x14ac:dyDescent="0.2">
      <c r="H1719" s="26"/>
      <c r="I1719" s="26"/>
    </row>
    <row r="1720" spans="8:9" x14ac:dyDescent="0.2">
      <c r="H1720" s="26"/>
      <c r="I1720" s="26"/>
    </row>
    <row r="1721" spans="8:9" x14ac:dyDescent="0.2">
      <c r="H1721" s="26"/>
      <c r="I1721" s="26"/>
    </row>
    <row r="1722" spans="8:9" x14ac:dyDescent="0.2">
      <c r="H1722" s="26"/>
      <c r="I1722" s="26"/>
    </row>
    <row r="1723" spans="8:9" x14ac:dyDescent="0.2">
      <c r="H1723" s="26"/>
      <c r="I1723" s="26"/>
    </row>
    <row r="1724" spans="8:9" x14ac:dyDescent="0.2">
      <c r="H1724" s="26"/>
      <c r="I1724" s="26"/>
    </row>
    <row r="1725" spans="8:9" x14ac:dyDescent="0.2">
      <c r="H1725" s="26"/>
      <c r="I1725" s="26"/>
    </row>
    <row r="1726" spans="8:9" x14ac:dyDescent="0.2">
      <c r="H1726" s="26"/>
      <c r="I1726" s="26"/>
    </row>
    <row r="1727" spans="8:9" x14ac:dyDescent="0.2">
      <c r="H1727" s="26"/>
      <c r="I1727" s="26"/>
    </row>
    <row r="1728" spans="8:9" x14ac:dyDescent="0.2">
      <c r="H1728" s="26"/>
      <c r="I1728" s="26"/>
    </row>
    <row r="1729" spans="8:9" x14ac:dyDescent="0.2">
      <c r="H1729" s="26"/>
      <c r="I1729" s="26"/>
    </row>
    <row r="1730" spans="8:9" x14ac:dyDescent="0.2">
      <c r="H1730" s="26"/>
      <c r="I1730" s="26"/>
    </row>
    <row r="1731" spans="8:9" x14ac:dyDescent="0.2">
      <c r="H1731" s="26"/>
      <c r="I1731" s="26"/>
    </row>
    <row r="1732" spans="8:9" x14ac:dyDescent="0.2">
      <c r="H1732" s="26"/>
      <c r="I1732" s="26"/>
    </row>
    <row r="1733" spans="8:9" x14ac:dyDescent="0.2">
      <c r="H1733" s="26"/>
      <c r="I1733" s="26"/>
    </row>
    <row r="1734" spans="8:9" x14ac:dyDescent="0.2">
      <c r="H1734" s="26"/>
      <c r="I1734" s="26"/>
    </row>
    <row r="1735" spans="8:9" x14ac:dyDescent="0.2">
      <c r="H1735" s="26"/>
      <c r="I1735" s="26"/>
    </row>
    <row r="1736" spans="8:9" x14ac:dyDescent="0.2">
      <c r="H1736" s="26"/>
      <c r="I1736" s="26"/>
    </row>
    <row r="1737" spans="8:9" x14ac:dyDescent="0.2">
      <c r="H1737" s="26"/>
      <c r="I1737" s="26"/>
    </row>
    <row r="1738" spans="8:9" x14ac:dyDescent="0.2">
      <c r="H1738" s="26"/>
      <c r="I1738" s="26"/>
    </row>
    <row r="1739" spans="8:9" x14ac:dyDescent="0.2">
      <c r="H1739" s="26"/>
      <c r="I1739" s="26"/>
    </row>
    <row r="1740" spans="8:9" x14ac:dyDescent="0.2">
      <c r="H1740" s="26"/>
      <c r="I1740" s="26"/>
    </row>
    <row r="1741" spans="8:9" x14ac:dyDescent="0.2">
      <c r="H1741" s="26"/>
      <c r="I1741" s="26"/>
    </row>
    <row r="1742" spans="8:9" x14ac:dyDescent="0.2">
      <c r="H1742" s="26"/>
      <c r="I1742" s="26"/>
    </row>
    <row r="1743" spans="8:9" x14ac:dyDescent="0.2">
      <c r="H1743" s="26"/>
      <c r="I1743" s="26"/>
    </row>
    <row r="1744" spans="8:9" x14ac:dyDescent="0.2">
      <c r="H1744" s="26"/>
      <c r="I1744" s="26"/>
    </row>
    <row r="1745" spans="8:9" x14ac:dyDescent="0.2">
      <c r="H1745" s="26"/>
      <c r="I1745" s="26"/>
    </row>
    <row r="1746" spans="8:9" x14ac:dyDescent="0.2">
      <c r="H1746" s="26"/>
      <c r="I1746" s="26"/>
    </row>
    <row r="1747" spans="8:9" x14ac:dyDescent="0.2">
      <c r="H1747" s="26"/>
      <c r="I1747" s="26"/>
    </row>
    <row r="1748" spans="8:9" x14ac:dyDescent="0.2">
      <c r="H1748" s="26"/>
      <c r="I1748" s="26"/>
    </row>
    <row r="1749" spans="8:9" x14ac:dyDescent="0.2">
      <c r="H1749" s="26"/>
      <c r="I1749" s="26"/>
    </row>
    <row r="1750" spans="8:9" x14ac:dyDescent="0.2">
      <c r="H1750" s="26"/>
      <c r="I1750" s="26"/>
    </row>
    <row r="1751" spans="8:9" x14ac:dyDescent="0.2">
      <c r="H1751" s="26"/>
      <c r="I1751" s="26"/>
    </row>
    <row r="1752" spans="8:9" x14ac:dyDescent="0.2">
      <c r="H1752" s="26"/>
      <c r="I1752" s="26"/>
    </row>
    <row r="1753" spans="8:9" x14ac:dyDescent="0.2">
      <c r="H1753" s="26"/>
      <c r="I1753" s="26"/>
    </row>
    <row r="1754" spans="8:9" x14ac:dyDescent="0.2">
      <c r="H1754" s="26"/>
      <c r="I1754" s="26"/>
    </row>
    <row r="1755" spans="8:9" x14ac:dyDescent="0.2">
      <c r="H1755" s="26"/>
      <c r="I1755" s="26"/>
    </row>
    <row r="1756" spans="8:9" x14ac:dyDescent="0.2">
      <c r="H1756" s="26"/>
      <c r="I1756" s="26"/>
    </row>
    <row r="1757" spans="8:9" x14ac:dyDescent="0.2">
      <c r="H1757" s="26"/>
      <c r="I1757" s="26"/>
    </row>
    <row r="1758" spans="8:9" x14ac:dyDescent="0.2">
      <c r="H1758" s="26"/>
      <c r="I1758" s="26"/>
    </row>
    <row r="1759" spans="8:9" x14ac:dyDescent="0.2">
      <c r="H1759" s="26"/>
      <c r="I1759" s="26"/>
    </row>
    <row r="1760" spans="8:9" x14ac:dyDescent="0.2">
      <c r="H1760" s="26"/>
      <c r="I1760" s="26"/>
    </row>
    <row r="1761" spans="8:9" x14ac:dyDescent="0.2">
      <c r="H1761" s="26"/>
      <c r="I1761" s="26"/>
    </row>
    <row r="1762" spans="8:9" x14ac:dyDescent="0.2">
      <c r="H1762" s="26"/>
      <c r="I1762" s="26"/>
    </row>
    <row r="1763" spans="8:9" x14ac:dyDescent="0.2">
      <c r="H1763" s="26"/>
      <c r="I1763" s="26"/>
    </row>
    <row r="1764" spans="8:9" x14ac:dyDescent="0.2">
      <c r="H1764" s="26"/>
      <c r="I1764" s="26"/>
    </row>
    <row r="1765" spans="8:9" x14ac:dyDescent="0.2">
      <c r="H1765" s="26"/>
      <c r="I1765" s="26"/>
    </row>
    <row r="1766" spans="8:9" x14ac:dyDescent="0.2">
      <c r="H1766" s="26"/>
      <c r="I1766" s="26"/>
    </row>
    <row r="1767" spans="8:9" x14ac:dyDescent="0.2">
      <c r="H1767" s="26"/>
      <c r="I1767" s="26"/>
    </row>
    <row r="1768" spans="8:9" x14ac:dyDescent="0.2">
      <c r="H1768" s="26"/>
      <c r="I1768" s="26"/>
    </row>
    <row r="1769" spans="8:9" x14ac:dyDescent="0.2">
      <c r="H1769" s="26"/>
      <c r="I1769" s="26"/>
    </row>
    <row r="1770" spans="8:9" x14ac:dyDescent="0.2">
      <c r="H1770" s="26"/>
      <c r="I1770" s="26"/>
    </row>
    <row r="1771" spans="8:9" x14ac:dyDescent="0.2">
      <c r="H1771" s="26"/>
      <c r="I1771" s="26"/>
    </row>
    <row r="1772" spans="8:9" x14ac:dyDescent="0.2">
      <c r="H1772" s="26"/>
      <c r="I1772" s="26"/>
    </row>
    <row r="1773" spans="8:9" x14ac:dyDescent="0.2">
      <c r="H1773" s="26"/>
      <c r="I1773" s="26"/>
    </row>
    <row r="1774" spans="8:9" x14ac:dyDescent="0.2">
      <c r="H1774" s="26"/>
      <c r="I1774" s="26"/>
    </row>
    <row r="1775" spans="8:9" x14ac:dyDescent="0.2">
      <c r="H1775" s="26"/>
      <c r="I1775" s="26"/>
    </row>
    <row r="1776" spans="8:9" x14ac:dyDescent="0.2">
      <c r="H1776" s="26"/>
      <c r="I1776" s="26"/>
    </row>
    <row r="1777" spans="8:9" x14ac:dyDescent="0.2">
      <c r="H1777" s="26"/>
      <c r="I1777" s="26"/>
    </row>
    <row r="1778" spans="8:9" x14ac:dyDescent="0.2">
      <c r="H1778" s="26"/>
      <c r="I1778" s="26"/>
    </row>
    <row r="1779" spans="8:9" x14ac:dyDescent="0.2">
      <c r="H1779" s="26"/>
      <c r="I1779" s="26"/>
    </row>
    <row r="1780" spans="8:9" x14ac:dyDescent="0.2">
      <c r="H1780" s="26"/>
      <c r="I1780" s="26"/>
    </row>
    <row r="1781" spans="8:9" x14ac:dyDescent="0.2">
      <c r="H1781" s="26"/>
      <c r="I1781" s="26"/>
    </row>
    <row r="1782" spans="8:9" x14ac:dyDescent="0.2">
      <c r="H1782" s="26"/>
      <c r="I1782" s="26"/>
    </row>
    <row r="1783" spans="8:9" x14ac:dyDescent="0.2">
      <c r="H1783" s="26"/>
      <c r="I1783" s="26"/>
    </row>
    <row r="1784" spans="8:9" x14ac:dyDescent="0.2">
      <c r="H1784" s="26"/>
      <c r="I1784" s="26"/>
    </row>
    <row r="1785" spans="8:9" x14ac:dyDescent="0.2">
      <c r="H1785" s="26"/>
      <c r="I1785" s="26"/>
    </row>
    <row r="1786" spans="8:9" x14ac:dyDescent="0.2">
      <c r="H1786" s="26"/>
      <c r="I1786" s="26"/>
    </row>
    <row r="1787" spans="8:9" x14ac:dyDescent="0.2">
      <c r="H1787" s="26"/>
      <c r="I1787" s="26"/>
    </row>
    <row r="1788" spans="8:9" x14ac:dyDescent="0.2">
      <c r="H1788" s="26"/>
      <c r="I1788" s="26"/>
    </row>
    <row r="1789" spans="8:9" x14ac:dyDescent="0.2">
      <c r="H1789" s="26"/>
      <c r="I1789" s="26"/>
    </row>
    <row r="1790" spans="8:9" x14ac:dyDescent="0.2">
      <c r="H1790" s="26"/>
      <c r="I1790" s="26"/>
    </row>
    <row r="1791" spans="8:9" x14ac:dyDescent="0.2">
      <c r="H1791" s="26"/>
      <c r="I1791" s="26"/>
    </row>
    <row r="1792" spans="8:9" x14ac:dyDescent="0.2">
      <c r="H1792" s="26"/>
      <c r="I1792" s="26"/>
    </row>
    <row r="1793" spans="8:9" x14ac:dyDescent="0.2">
      <c r="H1793" s="26"/>
      <c r="I1793" s="26"/>
    </row>
    <row r="1794" spans="8:9" x14ac:dyDescent="0.2">
      <c r="H1794" s="26"/>
      <c r="I1794" s="26"/>
    </row>
    <row r="1795" spans="8:9" x14ac:dyDescent="0.2">
      <c r="H1795" s="26"/>
      <c r="I1795" s="26"/>
    </row>
    <row r="1796" spans="8:9" x14ac:dyDescent="0.2">
      <c r="H1796" s="26"/>
      <c r="I1796" s="26"/>
    </row>
    <row r="1797" spans="8:9" x14ac:dyDescent="0.2">
      <c r="H1797" s="26"/>
      <c r="I1797" s="26"/>
    </row>
    <row r="1798" spans="8:9" x14ac:dyDescent="0.2">
      <c r="H1798" s="26"/>
      <c r="I1798" s="26"/>
    </row>
    <row r="1799" spans="8:9" x14ac:dyDescent="0.2">
      <c r="H1799" s="26"/>
      <c r="I1799" s="26"/>
    </row>
    <row r="1800" spans="8:9" x14ac:dyDescent="0.2">
      <c r="H1800" s="26"/>
      <c r="I1800" s="26"/>
    </row>
    <row r="1801" spans="8:9" x14ac:dyDescent="0.2">
      <c r="H1801" s="26"/>
      <c r="I1801" s="26"/>
    </row>
    <row r="1802" spans="8:9" x14ac:dyDescent="0.2">
      <c r="H1802" s="26"/>
      <c r="I1802" s="26"/>
    </row>
    <row r="1803" spans="8:9" x14ac:dyDescent="0.2">
      <c r="H1803" s="26"/>
      <c r="I1803" s="26"/>
    </row>
    <row r="1804" spans="8:9" x14ac:dyDescent="0.2">
      <c r="H1804" s="26"/>
      <c r="I1804" s="26"/>
    </row>
    <row r="1805" spans="8:9" x14ac:dyDescent="0.2">
      <c r="H1805" s="26"/>
      <c r="I1805" s="26"/>
    </row>
    <row r="1806" spans="8:9" x14ac:dyDescent="0.2">
      <c r="H1806" s="26"/>
      <c r="I1806" s="26"/>
    </row>
    <row r="1807" spans="8:9" x14ac:dyDescent="0.2">
      <c r="H1807" s="26"/>
      <c r="I1807" s="26"/>
    </row>
    <row r="1808" spans="8:9" x14ac:dyDescent="0.2">
      <c r="H1808" s="26"/>
      <c r="I1808" s="26"/>
    </row>
    <row r="1809" spans="8:9" x14ac:dyDescent="0.2">
      <c r="H1809" s="26"/>
      <c r="I1809" s="26"/>
    </row>
    <row r="1810" spans="8:9" x14ac:dyDescent="0.2">
      <c r="H1810" s="26"/>
      <c r="I1810" s="26"/>
    </row>
    <row r="1811" spans="8:9" x14ac:dyDescent="0.2">
      <c r="H1811" s="26"/>
      <c r="I1811" s="26"/>
    </row>
    <row r="1812" spans="8:9" x14ac:dyDescent="0.2">
      <c r="H1812" s="26"/>
      <c r="I1812" s="26"/>
    </row>
    <row r="1813" spans="8:9" x14ac:dyDescent="0.2">
      <c r="H1813" s="26"/>
      <c r="I1813" s="26"/>
    </row>
    <row r="1814" spans="8:9" x14ac:dyDescent="0.2">
      <c r="H1814" s="26"/>
      <c r="I1814" s="26"/>
    </row>
    <row r="1815" spans="8:9" x14ac:dyDescent="0.2">
      <c r="H1815" s="26"/>
      <c r="I1815" s="26"/>
    </row>
    <row r="1816" spans="8:9" x14ac:dyDescent="0.2">
      <c r="H1816" s="26"/>
      <c r="I1816" s="26"/>
    </row>
    <row r="1817" spans="8:9" x14ac:dyDescent="0.2">
      <c r="H1817" s="26"/>
      <c r="I1817" s="26"/>
    </row>
    <row r="1818" spans="8:9" x14ac:dyDescent="0.2">
      <c r="H1818" s="26"/>
      <c r="I1818" s="26"/>
    </row>
    <row r="1819" spans="8:9" x14ac:dyDescent="0.2">
      <c r="H1819" s="26"/>
      <c r="I1819" s="26"/>
    </row>
    <row r="1820" spans="8:9" x14ac:dyDescent="0.2">
      <c r="H1820" s="26"/>
      <c r="I1820" s="26"/>
    </row>
    <row r="1821" spans="8:9" x14ac:dyDescent="0.2">
      <c r="H1821" s="26"/>
      <c r="I1821" s="26"/>
    </row>
    <row r="1822" spans="8:9" x14ac:dyDescent="0.2">
      <c r="H1822" s="26"/>
      <c r="I1822" s="26"/>
    </row>
    <row r="1823" spans="8:9" x14ac:dyDescent="0.2">
      <c r="H1823" s="26"/>
      <c r="I1823" s="26"/>
    </row>
    <row r="1824" spans="8:9" x14ac:dyDescent="0.2">
      <c r="H1824" s="26"/>
      <c r="I1824" s="26"/>
    </row>
    <row r="1825" spans="8:9" x14ac:dyDescent="0.2">
      <c r="H1825" s="26"/>
      <c r="I1825" s="26"/>
    </row>
    <row r="1826" spans="8:9" x14ac:dyDescent="0.2">
      <c r="H1826" s="26"/>
      <c r="I1826" s="26"/>
    </row>
    <row r="1827" spans="8:9" x14ac:dyDescent="0.2">
      <c r="H1827" s="26"/>
      <c r="I1827" s="26"/>
    </row>
    <row r="1828" spans="8:9" x14ac:dyDescent="0.2">
      <c r="H1828" s="26"/>
      <c r="I1828" s="26"/>
    </row>
    <row r="1829" spans="8:9" x14ac:dyDescent="0.2">
      <c r="H1829" s="26"/>
      <c r="I1829" s="26"/>
    </row>
    <row r="1830" spans="8:9" x14ac:dyDescent="0.2">
      <c r="H1830" s="26"/>
      <c r="I1830" s="26"/>
    </row>
    <row r="1831" spans="8:9" x14ac:dyDescent="0.2">
      <c r="H1831" s="26"/>
      <c r="I1831" s="26"/>
    </row>
    <row r="1832" spans="8:9" x14ac:dyDescent="0.2">
      <c r="H1832" s="26"/>
      <c r="I1832" s="26"/>
    </row>
    <row r="1833" spans="8:9" x14ac:dyDescent="0.2">
      <c r="H1833" s="26"/>
      <c r="I1833" s="26"/>
    </row>
    <row r="1834" spans="8:9" x14ac:dyDescent="0.2">
      <c r="H1834" s="26"/>
      <c r="I1834" s="26"/>
    </row>
    <row r="1835" spans="8:9" x14ac:dyDescent="0.2">
      <c r="H1835" s="26"/>
      <c r="I1835" s="26"/>
    </row>
    <row r="1836" spans="8:9" x14ac:dyDescent="0.2">
      <c r="H1836" s="26"/>
      <c r="I1836" s="26"/>
    </row>
    <row r="1837" spans="8:9" x14ac:dyDescent="0.2">
      <c r="H1837" s="26"/>
      <c r="I1837" s="26"/>
    </row>
    <row r="1838" spans="8:9" x14ac:dyDescent="0.2">
      <c r="H1838" s="26"/>
      <c r="I1838" s="26"/>
    </row>
    <row r="1839" spans="8:9" x14ac:dyDescent="0.2">
      <c r="H1839" s="26"/>
      <c r="I1839" s="26"/>
    </row>
    <row r="1840" spans="8:9" x14ac:dyDescent="0.2">
      <c r="H1840" s="26"/>
      <c r="I1840" s="26"/>
    </row>
    <row r="1841" spans="8:9" x14ac:dyDescent="0.2">
      <c r="H1841" s="26"/>
      <c r="I1841" s="26"/>
    </row>
    <row r="1842" spans="8:9" x14ac:dyDescent="0.2">
      <c r="H1842" s="26"/>
      <c r="I1842" s="26"/>
    </row>
    <row r="1843" spans="8:9" x14ac:dyDescent="0.2">
      <c r="H1843" s="26"/>
      <c r="I1843" s="26"/>
    </row>
    <row r="1844" spans="8:9" x14ac:dyDescent="0.2">
      <c r="H1844" s="26"/>
      <c r="I1844" s="26"/>
    </row>
    <row r="1845" spans="8:9" x14ac:dyDescent="0.2">
      <c r="H1845" s="26"/>
      <c r="I1845" s="26"/>
    </row>
    <row r="1846" spans="8:9" x14ac:dyDescent="0.2">
      <c r="H1846" s="26"/>
      <c r="I1846" s="26"/>
    </row>
    <row r="1847" spans="8:9" x14ac:dyDescent="0.2">
      <c r="H1847" s="26"/>
      <c r="I1847" s="26"/>
    </row>
    <row r="1848" spans="8:9" x14ac:dyDescent="0.2">
      <c r="H1848" s="26"/>
      <c r="I1848" s="26"/>
    </row>
    <row r="1849" spans="8:9" x14ac:dyDescent="0.2">
      <c r="H1849" s="26"/>
      <c r="I1849" s="26"/>
    </row>
    <row r="1850" spans="8:9" x14ac:dyDescent="0.2">
      <c r="H1850" s="26"/>
      <c r="I1850" s="26"/>
    </row>
    <row r="1851" spans="8:9" x14ac:dyDescent="0.2">
      <c r="H1851" s="26"/>
      <c r="I1851" s="26"/>
    </row>
    <row r="1852" spans="8:9" x14ac:dyDescent="0.2">
      <c r="H1852" s="26"/>
      <c r="I1852" s="26"/>
    </row>
    <row r="1853" spans="8:9" x14ac:dyDescent="0.2">
      <c r="H1853" s="26"/>
      <c r="I1853" s="26"/>
    </row>
    <row r="1854" spans="8:9" x14ac:dyDescent="0.2">
      <c r="H1854" s="26"/>
      <c r="I1854" s="26"/>
    </row>
    <row r="1855" spans="8:9" x14ac:dyDescent="0.2">
      <c r="H1855" s="26"/>
      <c r="I1855" s="26"/>
    </row>
    <row r="1856" spans="8:9" x14ac:dyDescent="0.2">
      <c r="H1856" s="26"/>
      <c r="I1856" s="26"/>
    </row>
    <row r="1857" spans="8:9" x14ac:dyDescent="0.2">
      <c r="H1857" s="26"/>
      <c r="I1857" s="26"/>
    </row>
    <row r="1858" spans="8:9" x14ac:dyDescent="0.2">
      <c r="H1858" s="26"/>
      <c r="I1858" s="26"/>
    </row>
    <row r="1859" spans="8:9" x14ac:dyDescent="0.2">
      <c r="H1859" s="26"/>
      <c r="I1859" s="26"/>
    </row>
    <row r="1860" spans="8:9" x14ac:dyDescent="0.2">
      <c r="H1860" s="26"/>
      <c r="I1860" s="26"/>
    </row>
    <row r="1861" spans="8:9" x14ac:dyDescent="0.2">
      <c r="H1861" s="26"/>
      <c r="I1861" s="26"/>
    </row>
    <row r="1862" spans="8:9" x14ac:dyDescent="0.2">
      <c r="H1862" s="26"/>
      <c r="I1862" s="26"/>
    </row>
    <row r="1863" spans="8:9" x14ac:dyDescent="0.2">
      <c r="H1863" s="26"/>
      <c r="I1863" s="26"/>
    </row>
    <row r="1864" spans="8:9" x14ac:dyDescent="0.2">
      <c r="H1864" s="26"/>
      <c r="I1864" s="26"/>
    </row>
    <row r="1865" spans="8:9" x14ac:dyDescent="0.2">
      <c r="H1865" s="26"/>
      <c r="I1865" s="26"/>
    </row>
    <row r="1866" spans="8:9" x14ac:dyDescent="0.2">
      <c r="H1866" s="26"/>
      <c r="I1866" s="26"/>
    </row>
    <row r="1867" spans="8:9" x14ac:dyDescent="0.2">
      <c r="H1867" s="26"/>
      <c r="I1867" s="26"/>
    </row>
    <row r="1868" spans="8:9" x14ac:dyDescent="0.2">
      <c r="H1868" s="26"/>
      <c r="I1868" s="26"/>
    </row>
    <row r="1869" spans="8:9" x14ac:dyDescent="0.2">
      <c r="H1869" s="26"/>
      <c r="I1869" s="26"/>
    </row>
    <row r="1870" spans="8:9" x14ac:dyDescent="0.2">
      <c r="H1870" s="26"/>
      <c r="I1870" s="26"/>
    </row>
    <row r="1871" spans="8:9" x14ac:dyDescent="0.2">
      <c r="H1871" s="26"/>
      <c r="I1871" s="26"/>
    </row>
    <row r="1872" spans="8:9" x14ac:dyDescent="0.2">
      <c r="H1872" s="26"/>
      <c r="I1872" s="26"/>
    </row>
    <row r="1873" spans="8:9" x14ac:dyDescent="0.2">
      <c r="H1873" s="26"/>
      <c r="I1873" s="26"/>
    </row>
    <row r="1874" spans="8:9" x14ac:dyDescent="0.2">
      <c r="H1874" s="26"/>
      <c r="I1874" s="26"/>
    </row>
    <row r="1875" spans="8:9" x14ac:dyDescent="0.2">
      <c r="H1875" s="26"/>
      <c r="I1875" s="26"/>
    </row>
    <row r="1876" spans="8:9" x14ac:dyDescent="0.2">
      <c r="H1876" s="26"/>
      <c r="I1876" s="26"/>
    </row>
    <row r="1877" spans="8:9" x14ac:dyDescent="0.2">
      <c r="H1877" s="26"/>
      <c r="I1877" s="26"/>
    </row>
    <row r="1878" spans="8:9" x14ac:dyDescent="0.2">
      <c r="H1878" s="26"/>
      <c r="I1878" s="26"/>
    </row>
    <row r="1879" spans="8:9" x14ac:dyDescent="0.2">
      <c r="H1879" s="26"/>
      <c r="I1879" s="26"/>
    </row>
    <row r="1880" spans="8:9" x14ac:dyDescent="0.2">
      <c r="H1880" s="26"/>
      <c r="I1880" s="26"/>
    </row>
    <row r="1881" spans="8:9" x14ac:dyDescent="0.2">
      <c r="H1881" s="26"/>
      <c r="I1881" s="26"/>
    </row>
    <row r="1882" spans="8:9" x14ac:dyDescent="0.2">
      <c r="H1882" s="26"/>
      <c r="I1882" s="26"/>
    </row>
    <row r="1883" spans="8:9" x14ac:dyDescent="0.2">
      <c r="H1883" s="26"/>
      <c r="I1883" s="26"/>
    </row>
    <row r="1884" spans="8:9" x14ac:dyDescent="0.2">
      <c r="H1884" s="26"/>
      <c r="I1884" s="26"/>
    </row>
    <row r="1885" spans="8:9" x14ac:dyDescent="0.2">
      <c r="H1885" s="26"/>
      <c r="I1885" s="26"/>
    </row>
    <row r="1886" spans="8:9" x14ac:dyDescent="0.2">
      <c r="H1886" s="26"/>
      <c r="I1886" s="26"/>
    </row>
    <row r="1887" spans="8:9" x14ac:dyDescent="0.2">
      <c r="H1887" s="26"/>
      <c r="I1887" s="26"/>
    </row>
    <row r="1888" spans="8:9" x14ac:dyDescent="0.2">
      <c r="H1888" s="26"/>
      <c r="I1888" s="26"/>
    </row>
    <row r="1889" spans="8:9" x14ac:dyDescent="0.2">
      <c r="H1889" s="26"/>
      <c r="I1889" s="26"/>
    </row>
    <row r="1890" spans="8:9" x14ac:dyDescent="0.2">
      <c r="H1890" s="26"/>
      <c r="I1890" s="26"/>
    </row>
    <row r="1891" spans="8:9" x14ac:dyDescent="0.2">
      <c r="H1891" s="26"/>
      <c r="I1891" s="26"/>
    </row>
    <row r="1892" spans="8:9" x14ac:dyDescent="0.2">
      <c r="H1892" s="26"/>
      <c r="I1892" s="26"/>
    </row>
    <row r="1893" spans="8:9" x14ac:dyDescent="0.2">
      <c r="H1893" s="26"/>
      <c r="I1893" s="26"/>
    </row>
    <row r="1894" spans="8:9" x14ac:dyDescent="0.2">
      <c r="H1894" s="26"/>
      <c r="I1894" s="26"/>
    </row>
    <row r="1895" spans="8:9" x14ac:dyDescent="0.2">
      <c r="H1895" s="26"/>
      <c r="I1895" s="26"/>
    </row>
    <row r="1896" spans="8:9" x14ac:dyDescent="0.2">
      <c r="H1896" s="26"/>
      <c r="I1896" s="26"/>
    </row>
    <row r="1897" spans="8:9" x14ac:dyDescent="0.2">
      <c r="H1897" s="26"/>
      <c r="I1897" s="26"/>
    </row>
    <row r="1898" spans="8:9" x14ac:dyDescent="0.2">
      <c r="H1898" s="26"/>
      <c r="I1898" s="26"/>
    </row>
    <row r="1899" spans="8:9" x14ac:dyDescent="0.2">
      <c r="H1899" s="26"/>
      <c r="I1899" s="26"/>
    </row>
    <row r="1900" spans="8:9" x14ac:dyDescent="0.2">
      <c r="H1900" s="26"/>
      <c r="I1900" s="26"/>
    </row>
    <row r="1901" spans="8:9" x14ac:dyDescent="0.2">
      <c r="H1901" s="26"/>
      <c r="I1901" s="26"/>
    </row>
    <row r="1902" spans="8:9" x14ac:dyDescent="0.2">
      <c r="H1902" s="26"/>
      <c r="I1902" s="26"/>
    </row>
    <row r="1903" spans="8:9" x14ac:dyDescent="0.2">
      <c r="H1903" s="26"/>
      <c r="I1903" s="26"/>
    </row>
    <row r="1904" spans="8:9" x14ac:dyDescent="0.2">
      <c r="H1904" s="26"/>
      <c r="I1904" s="26"/>
    </row>
    <row r="1905" spans="8:9" x14ac:dyDescent="0.2">
      <c r="H1905" s="26"/>
      <c r="I1905" s="26"/>
    </row>
    <row r="1906" spans="8:9" x14ac:dyDescent="0.2">
      <c r="H1906" s="26"/>
      <c r="I1906" s="26"/>
    </row>
    <row r="1907" spans="8:9" x14ac:dyDescent="0.2">
      <c r="H1907" s="26"/>
      <c r="I1907" s="26"/>
    </row>
    <row r="1908" spans="8:9" x14ac:dyDescent="0.2">
      <c r="H1908" s="26"/>
      <c r="I1908" s="26"/>
    </row>
    <row r="1909" spans="8:9" x14ac:dyDescent="0.2">
      <c r="H1909" s="26"/>
      <c r="I1909" s="26"/>
    </row>
    <row r="1910" spans="8:9" x14ac:dyDescent="0.2">
      <c r="H1910" s="26"/>
      <c r="I1910" s="26"/>
    </row>
    <row r="1911" spans="8:9" x14ac:dyDescent="0.2">
      <c r="H1911" s="26"/>
      <c r="I1911" s="26"/>
    </row>
    <row r="1912" spans="8:9" x14ac:dyDescent="0.2">
      <c r="H1912" s="26"/>
      <c r="I1912" s="26"/>
    </row>
    <row r="1913" spans="8:9" x14ac:dyDescent="0.2">
      <c r="H1913" s="26"/>
      <c r="I1913" s="26"/>
    </row>
    <row r="1914" spans="8:9" x14ac:dyDescent="0.2">
      <c r="H1914" s="26"/>
      <c r="I1914" s="26"/>
    </row>
    <row r="1915" spans="8:9" x14ac:dyDescent="0.2">
      <c r="H1915" s="26"/>
      <c r="I1915" s="26"/>
    </row>
    <row r="1916" spans="8:9" x14ac:dyDescent="0.2">
      <c r="H1916" s="26"/>
      <c r="I1916" s="26"/>
    </row>
    <row r="1917" spans="8:9" x14ac:dyDescent="0.2">
      <c r="H1917" s="26"/>
      <c r="I1917" s="26"/>
    </row>
    <row r="1918" spans="8:9" x14ac:dyDescent="0.2">
      <c r="H1918" s="26"/>
      <c r="I1918" s="26"/>
    </row>
    <row r="1919" spans="8:9" x14ac:dyDescent="0.2">
      <c r="H1919" s="26"/>
      <c r="I1919" s="26"/>
    </row>
    <row r="1920" spans="8:9" x14ac:dyDescent="0.2">
      <c r="H1920" s="26"/>
      <c r="I1920" s="26"/>
    </row>
    <row r="1921" spans="8:9" x14ac:dyDescent="0.2">
      <c r="H1921" s="26"/>
      <c r="I1921" s="26"/>
    </row>
    <row r="1922" spans="8:9" x14ac:dyDescent="0.2">
      <c r="H1922" s="26"/>
      <c r="I1922" s="26"/>
    </row>
    <row r="1923" spans="8:9" x14ac:dyDescent="0.2">
      <c r="H1923" s="26"/>
      <c r="I1923" s="26"/>
    </row>
    <row r="1924" spans="8:9" x14ac:dyDescent="0.2">
      <c r="H1924" s="26"/>
      <c r="I1924" s="26"/>
    </row>
    <row r="1925" spans="8:9" x14ac:dyDescent="0.2">
      <c r="H1925" s="26"/>
      <c r="I1925" s="26"/>
    </row>
    <row r="1926" spans="8:9" x14ac:dyDescent="0.2">
      <c r="H1926" s="26"/>
      <c r="I1926" s="26"/>
    </row>
    <row r="1927" spans="8:9" x14ac:dyDescent="0.2">
      <c r="H1927" s="26"/>
      <c r="I1927" s="26"/>
    </row>
    <row r="1928" spans="8:9" x14ac:dyDescent="0.2">
      <c r="H1928" s="26"/>
      <c r="I1928" s="26"/>
    </row>
    <row r="1929" spans="8:9" x14ac:dyDescent="0.2">
      <c r="H1929" s="26"/>
      <c r="I1929" s="26"/>
    </row>
    <row r="1930" spans="8:9" x14ac:dyDescent="0.2">
      <c r="H1930" s="26"/>
      <c r="I1930" s="26"/>
    </row>
    <row r="1931" spans="8:9" x14ac:dyDescent="0.2">
      <c r="H1931" s="26"/>
      <c r="I1931" s="26"/>
    </row>
    <row r="1932" spans="8:9" x14ac:dyDescent="0.2">
      <c r="H1932" s="26"/>
      <c r="I1932" s="26"/>
    </row>
    <row r="1933" spans="8:9" x14ac:dyDescent="0.2">
      <c r="H1933" s="26"/>
      <c r="I1933" s="26"/>
    </row>
    <row r="1934" spans="8:9" x14ac:dyDescent="0.2">
      <c r="H1934" s="26"/>
      <c r="I1934" s="26"/>
    </row>
    <row r="1935" spans="8:9" x14ac:dyDescent="0.2">
      <c r="H1935" s="26"/>
      <c r="I1935" s="26"/>
    </row>
    <row r="1936" spans="8:9" x14ac:dyDescent="0.2">
      <c r="H1936" s="26"/>
      <c r="I1936" s="26"/>
    </row>
    <row r="1937" spans="8:9" x14ac:dyDescent="0.2">
      <c r="H1937" s="26"/>
      <c r="I1937" s="26"/>
    </row>
    <row r="1938" spans="8:9" x14ac:dyDescent="0.2">
      <c r="H1938" s="26"/>
      <c r="I1938" s="26"/>
    </row>
    <row r="1939" spans="8:9" x14ac:dyDescent="0.2">
      <c r="H1939" s="26"/>
      <c r="I1939" s="26"/>
    </row>
    <row r="1940" spans="8:9" x14ac:dyDescent="0.2">
      <c r="H1940" s="26"/>
      <c r="I1940" s="26"/>
    </row>
    <row r="1941" spans="8:9" x14ac:dyDescent="0.2">
      <c r="H1941" s="26"/>
      <c r="I1941" s="26"/>
    </row>
    <row r="1942" spans="8:9" x14ac:dyDescent="0.2">
      <c r="H1942" s="26"/>
      <c r="I1942" s="26"/>
    </row>
    <row r="1943" spans="8:9" x14ac:dyDescent="0.2">
      <c r="H1943" s="26"/>
      <c r="I1943" s="26"/>
    </row>
    <row r="1944" spans="8:9" x14ac:dyDescent="0.2">
      <c r="H1944" s="26"/>
      <c r="I1944" s="26"/>
    </row>
    <row r="1945" spans="8:9" x14ac:dyDescent="0.2">
      <c r="H1945" s="26"/>
      <c r="I1945" s="26"/>
    </row>
    <row r="1946" spans="8:9" x14ac:dyDescent="0.2">
      <c r="H1946" s="26"/>
      <c r="I1946" s="26"/>
    </row>
    <row r="1947" spans="8:9" x14ac:dyDescent="0.2">
      <c r="H1947" s="26"/>
      <c r="I1947" s="26"/>
    </row>
    <row r="1948" spans="8:9" x14ac:dyDescent="0.2">
      <c r="H1948" s="26"/>
      <c r="I1948" s="26"/>
    </row>
    <row r="1949" spans="8:9" x14ac:dyDescent="0.2">
      <c r="H1949" s="26"/>
      <c r="I1949" s="26"/>
    </row>
    <row r="1950" spans="8:9" x14ac:dyDescent="0.2">
      <c r="H1950" s="26"/>
      <c r="I1950" s="26"/>
    </row>
    <row r="1951" spans="8:9" x14ac:dyDescent="0.2">
      <c r="H1951" s="26"/>
      <c r="I1951" s="26"/>
    </row>
    <row r="1952" spans="8:9" x14ac:dyDescent="0.2">
      <c r="H1952" s="26"/>
      <c r="I1952" s="26"/>
    </row>
    <row r="1953" spans="8:9" x14ac:dyDescent="0.2">
      <c r="H1953" s="26"/>
      <c r="I1953" s="26"/>
    </row>
    <row r="1954" spans="8:9" x14ac:dyDescent="0.2">
      <c r="H1954" s="26"/>
      <c r="I1954" s="26"/>
    </row>
    <row r="1955" spans="8:9" x14ac:dyDescent="0.2">
      <c r="H1955" s="26"/>
      <c r="I1955" s="26"/>
    </row>
    <row r="1956" spans="8:9" x14ac:dyDescent="0.2">
      <c r="H1956" s="26"/>
      <c r="I1956" s="26"/>
    </row>
    <row r="1957" spans="8:9" x14ac:dyDescent="0.2">
      <c r="H1957" s="26"/>
      <c r="I1957" s="26"/>
    </row>
    <row r="1958" spans="8:9" x14ac:dyDescent="0.2">
      <c r="H1958" s="26"/>
      <c r="I1958" s="26"/>
    </row>
    <row r="1959" spans="8:9" x14ac:dyDescent="0.2">
      <c r="H1959" s="26"/>
      <c r="I1959" s="26"/>
    </row>
    <row r="1960" spans="8:9" x14ac:dyDescent="0.2">
      <c r="H1960" s="26"/>
      <c r="I1960" s="26"/>
    </row>
    <row r="1961" spans="8:9" x14ac:dyDescent="0.2">
      <c r="H1961" s="26"/>
      <c r="I1961" s="26"/>
    </row>
    <row r="1962" spans="8:9" x14ac:dyDescent="0.2">
      <c r="H1962" s="26"/>
      <c r="I1962" s="26"/>
    </row>
    <row r="1963" spans="8:9" x14ac:dyDescent="0.2">
      <c r="H1963" s="26"/>
      <c r="I1963" s="26"/>
    </row>
    <row r="1964" spans="8:9" x14ac:dyDescent="0.2">
      <c r="H1964" s="26"/>
      <c r="I1964" s="26"/>
    </row>
    <row r="1965" spans="8:9" x14ac:dyDescent="0.2">
      <c r="H1965" s="26"/>
      <c r="I1965" s="26"/>
    </row>
    <row r="1966" spans="8:9" x14ac:dyDescent="0.2">
      <c r="H1966" s="26"/>
      <c r="I1966" s="26"/>
    </row>
    <row r="1967" spans="8:9" x14ac:dyDescent="0.2">
      <c r="H1967" s="26"/>
      <c r="I1967" s="26"/>
    </row>
    <row r="1968" spans="8:9" x14ac:dyDescent="0.2">
      <c r="H1968" s="26"/>
      <c r="I1968" s="26"/>
    </row>
    <row r="1969" spans="8:9" x14ac:dyDescent="0.2">
      <c r="H1969" s="26"/>
      <c r="I1969" s="26"/>
    </row>
    <row r="1970" spans="8:9" x14ac:dyDescent="0.2">
      <c r="H1970" s="26"/>
      <c r="I1970" s="26"/>
    </row>
    <row r="1971" spans="8:9" x14ac:dyDescent="0.2">
      <c r="H1971" s="26"/>
      <c r="I1971" s="26"/>
    </row>
    <row r="1972" spans="8:9" x14ac:dyDescent="0.2">
      <c r="H1972" s="26"/>
      <c r="I1972" s="26"/>
    </row>
    <row r="1973" spans="8:9" x14ac:dyDescent="0.2">
      <c r="H1973" s="26"/>
      <c r="I1973" s="26"/>
    </row>
    <row r="1974" spans="8:9" x14ac:dyDescent="0.2">
      <c r="H1974" s="26"/>
      <c r="I1974" s="26"/>
    </row>
    <row r="1975" spans="8:9" x14ac:dyDescent="0.2">
      <c r="H1975" s="26"/>
      <c r="I1975" s="26"/>
    </row>
    <row r="1976" spans="8:9" x14ac:dyDescent="0.2">
      <c r="H1976" s="26"/>
      <c r="I1976" s="26"/>
    </row>
    <row r="1977" spans="8:9" x14ac:dyDescent="0.2">
      <c r="H1977" s="26"/>
      <c r="I1977" s="26"/>
    </row>
    <row r="1978" spans="8:9" x14ac:dyDescent="0.2">
      <c r="H1978" s="26"/>
      <c r="I1978" s="26"/>
    </row>
    <row r="1979" spans="8:9" x14ac:dyDescent="0.2">
      <c r="H1979" s="26"/>
      <c r="I1979" s="26"/>
    </row>
    <row r="1980" spans="8:9" x14ac:dyDescent="0.2">
      <c r="H1980" s="26"/>
      <c r="I1980" s="26"/>
    </row>
    <row r="1981" spans="8:9" x14ac:dyDescent="0.2">
      <c r="H1981" s="26"/>
      <c r="I1981" s="26"/>
    </row>
    <row r="1982" spans="8:9" x14ac:dyDescent="0.2">
      <c r="H1982" s="26"/>
      <c r="I1982" s="26"/>
    </row>
    <row r="1983" spans="8:9" x14ac:dyDescent="0.2">
      <c r="H1983" s="26"/>
      <c r="I1983" s="26"/>
    </row>
    <row r="1984" spans="8:9" x14ac:dyDescent="0.2">
      <c r="H1984" s="26"/>
      <c r="I1984" s="26"/>
    </row>
    <row r="1985" spans="8:9" x14ac:dyDescent="0.2">
      <c r="H1985" s="26"/>
      <c r="I1985" s="26"/>
    </row>
    <row r="1986" spans="8:9" x14ac:dyDescent="0.2">
      <c r="H1986" s="26"/>
      <c r="I1986" s="26"/>
    </row>
    <row r="1987" spans="8:9" x14ac:dyDescent="0.2">
      <c r="H1987" s="26"/>
      <c r="I1987" s="26"/>
    </row>
    <row r="1988" spans="8:9" x14ac:dyDescent="0.2">
      <c r="H1988" s="26"/>
      <c r="I1988" s="26"/>
    </row>
    <row r="1989" spans="8:9" x14ac:dyDescent="0.2">
      <c r="H1989" s="26"/>
      <c r="I1989" s="26"/>
    </row>
    <row r="1990" spans="8:9" x14ac:dyDescent="0.2">
      <c r="H1990" s="26"/>
      <c r="I1990" s="26"/>
    </row>
    <row r="1991" spans="8:9" x14ac:dyDescent="0.2">
      <c r="H1991" s="26"/>
      <c r="I1991" s="26"/>
    </row>
    <row r="1992" spans="8:9" x14ac:dyDescent="0.2">
      <c r="H1992" s="26"/>
      <c r="I1992" s="26"/>
    </row>
    <row r="1993" spans="8:9" x14ac:dyDescent="0.2">
      <c r="H1993" s="26"/>
      <c r="I1993" s="26"/>
    </row>
    <row r="1994" spans="8:9" x14ac:dyDescent="0.2">
      <c r="H1994" s="26"/>
      <c r="I1994" s="26"/>
    </row>
    <row r="1995" spans="8:9" x14ac:dyDescent="0.2">
      <c r="H1995" s="26"/>
      <c r="I1995" s="26"/>
    </row>
    <row r="1996" spans="8:9" x14ac:dyDescent="0.2">
      <c r="H1996" s="26"/>
      <c r="I1996" s="26"/>
    </row>
    <row r="1997" spans="8:9" x14ac:dyDescent="0.2">
      <c r="H1997" s="26"/>
      <c r="I1997" s="26"/>
    </row>
    <row r="1998" spans="8:9" x14ac:dyDescent="0.2">
      <c r="H1998" s="26"/>
      <c r="I1998" s="26"/>
    </row>
    <row r="1999" spans="8:9" x14ac:dyDescent="0.2">
      <c r="H1999" s="26"/>
      <c r="I1999" s="26"/>
    </row>
    <row r="2000" spans="8:9" x14ac:dyDescent="0.2">
      <c r="H2000" s="26"/>
      <c r="I2000" s="26"/>
    </row>
    <row r="2001" spans="8:9" x14ac:dyDescent="0.2">
      <c r="H2001" s="26"/>
      <c r="I2001" s="26"/>
    </row>
    <row r="2002" spans="8:9" x14ac:dyDescent="0.2">
      <c r="H2002" s="26"/>
      <c r="I2002" s="26"/>
    </row>
    <row r="2003" spans="8:9" x14ac:dyDescent="0.2">
      <c r="H2003" s="26"/>
      <c r="I2003" s="26"/>
    </row>
    <row r="2004" spans="8:9" x14ac:dyDescent="0.2">
      <c r="H2004" s="26"/>
      <c r="I2004" s="26"/>
    </row>
    <row r="2005" spans="8:9" x14ac:dyDescent="0.2">
      <c r="H2005" s="26"/>
      <c r="I2005" s="26"/>
    </row>
    <row r="2006" spans="8:9" x14ac:dyDescent="0.2">
      <c r="H2006" s="26"/>
      <c r="I2006" s="26"/>
    </row>
    <row r="2007" spans="8:9" x14ac:dyDescent="0.2">
      <c r="H2007" s="26"/>
      <c r="I2007" s="26"/>
    </row>
    <row r="2008" spans="8:9" x14ac:dyDescent="0.2">
      <c r="H2008" s="26"/>
      <c r="I2008" s="26"/>
    </row>
    <row r="2009" spans="8:9" x14ac:dyDescent="0.2">
      <c r="H2009" s="26"/>
      <c r="I2009" s="26"/>
    </row>
    <row r="2010" spans="8:9" x14ac:dyDescent="0.2">
      <c r="H2010" s="26"/>
      <c r="I2010" s="26"/>
    </row>
    <row r="2011" spans="8:9" x14ac:dyDescent="0.2">
      <c r="H2011" s="26"/>
      <c r="I2011" s="26"/>
    </row>
    <row r="2012" spans="8:9" x14ac:dyDescent="0.2">
      <c r="H2012" s="26"/>
      <c r="I2012" s="26"/>
    </row>
    <row r="2013" spans="8:9" x14ac:dyDescent="0.2">
      <c r="H2013" s="26"/>
      <c r="I2013" s="26"/>
    </row>
    <row r="2014" spans="8:9" x14ac:dyDescent="0.2">
      <c r="H2014" s="26"/>
      <c r="I2014" s="26"/>
    </row>
    <row r="2015" spans="8:9" x14ac:dyDescent="0.2">
      <c r="H2015" s="26"/>
      <c r="I2015" s="26"/>
    </row>
    <row r="2016" spans="8:9" x14ac:dyDescent="0.2">
      <c r="H2016" s="26"/>
      <c r="I2016" s="26"/>
    </row>
    <row r="2017" spans="8:9" x14ac:dyDescent="0.2">
      <c r="H2017" s="26"/>
      <c r="I2017" s="26"/>
    </row>
    <row r="2018" spans="8:9" x14ac:dyDescent="0.2">
      <c r="H2018" s="26"/>
      <c r="I2018" s="26"/>
    </row>
    <row r="2019" spans="8:9" x14ac:dyDescent="0.2">
      <c r="H2019" s="26"/>
      <c r="I2019" s="26"/>
    </row>
    <row r="2020" spans="8:9" x14ac:dyDescent="0.2">
      <c r="H2020" s="26"/>
      <c r="I2020" s="26"/>
    </row>
    <row r="2021" spans="8:9" x14ac:dyDescent="0.2">
      <c r="H2021" s="26"/>
      <c r="I2021" s="26"/>
    </row>
    <row r="2022" spans="8:9" x14ac:dyDescent="0.2">
      <c r="H2022" s="26"/>
      <c r="I2022" s="26"/>
    </row>
    <row r="2023" spans="8:9" x14ac:dyDescent="0.2">
      <c r="H2023" s="26"/>
      <c r="I2023" s="26"/>
    </row>
    <row r="2024" spans="8:9" x14ac:dyDescent="0.2">
      <c r="H2024" s="26"/>
      <c r="I2024" s="26"/>
    </row>
    <row r="2025" spans="8:9" x14ac:dyDescent="0.2">
      <c r="H2025" s="26"/>
      <c r="I2025" s="26"/>
    </row>
    <row r="2026" spans="8:9" x14ac:dyDescent="0.2">
      <c r="H2026" s="26"/>
      <c r="I2026" s="26"/>
    </row>
    <row r="2027" spans="8:9" x14ac:dyDescent="0.2">
      <c r="H2027" s="26"/>
      <c r="I2027" s="26"/>
    </row>
    <row r="2028" spans="8:9" x14ac:dyDescent="0.2">
      <c r="H2028" s="26"/>
      <c r="I2028" s="26"/>
    </row>
    <row r="2029" spans="8:9" x14ac:dyDescent="0.2">
      <c r="H2029" s="26"/>
      <c r="I2029" s="26"/>
    </row>
    <row r="2030" spans="8:9" x14ac:dyDescent="0.2">
      <c r="H2030" s="26"/>
      <c r="I2030" s="26"/>
    </row>
    <row r="2031" spans="8:9" x14ac:dyDescent="0.2">
      <c r="H2031" s="26"/>
      <c r="I2031" s="26"/>
    </row>
    <row r="2032" spans="8:9" x14ac:dyDescent="0.2">
      <c r="H2032" s="26"/>
      <c r="I2032" s="26"/>
    </row>
    <row r="2033" spans="8:9" x14ac:dyDescent="0.2">
      <c r="H2033" s="26"/>
      <c r="I2033" s="26"/>
    </row>
    <row r="2034" spans="8:9" x14ac:dyDescent="0.2">
      <c r="H2034" s="26"/>
      <c r="I2034" s="26"/>
    </row>
    <row r="2035" spans="8:9" x14ac:dyDescent="0.2">
      <c r="H2035" s="26"/>
      <c r="I2035" s="26"/>
    </row>
    <row r="2036" spans="8:9" x14ac:dyDescent="0.2">
      <c r="H2036" s="26"/>
      <c r="I2036" s="26"/>
    </row>
    <row r="2037" spans="8:9" x14ac:dyDescent="0.2">
      <c r="H2037" s="26"/>
      <c r="I2037" s="26"/>
    </row>
    <row r="2038" spans="8:9" x14ac:dyDescent="0.2">
      <c r="H2038" s="26"/>
      <c r="I2038" s="26"/>
    </row>
    <row r="2039" spans="8:9" x14ac:dyDescent="0.2">
      <c r="H2039" s="26"/>
      <c r="I2039" s="26"/>
    </row>
    <row r="2040" spans="8:9" x14ac:dyDescent="0.2">
      <c r="H2040" s="26"/>
      <c r="I2040" s="26"/>
    </row>
    <row r="2041" spans="8:9" x14ac:dyDescent="0.2">
      <c r="H2041" s="26"/>
      <c r="I2041" s="26"/>
    </row>
    <row r="2042" spans="8:9" x14ac:dyDescent="0.2">
      <c r="H2042" s="26"/>
      <c r="I2042" s="26"/>
    </row>
    <row r="2043" spans="8:9" x14ac:dyDescent="0.2">
      <c r="H2043" s="26"/>
      <c r="I2043" s="26"/>
    </row>
    <row r="2044" spans="8:9" x14ac:dyDescent="0.2">
      <c r="H2044" s="26"/>
      <c r="I2044" s="26"/>
    </row>
    <row r="2045" spans="8:9" x14ac:dyDescent="0.2">
      <c r="H2045" s="26"/>
      <c r="I2045" s="26"/>
    </row>
    <row r="2046" spans="8:9" x14ac:dyDescent="0.2">
      <c r="H2046" s="26"/>
      <c r="I2046" s="26"/>
    </row>
    <row r="2047" spans="8:9" x14ac:dyDescent="0.2">
      <c r="H2047" s="26"/>
      <c r="I2047" s="26"/>
    </row>
    <row r="2048" spans="8:9" x14ac:dyDescent="0.2">
      <c r="H2048" s="26"/>
      <c r="I2048" s="26"/>
    </row>
    <row r="2049" spans="8:9" x14ac:dyDescent="0.2">
      <c r="H2049" s="26"/>
      <c r="I2049" s="26"/>
    </row>
    <row r="2050" spans="8:9" x14ac:dyDescent="0.2">
      <c r="H2050" s="26"/>
      <c r="I2050" s="26"/>
    </row>
    <row r="2051" spans="8:9" x14ac:dyDescent="0.2">
      <c r="H2051" s="26"/>
      <c r="I2051" s="26"/>
    </row>
    <row r="2052" spans="8:9" x14ac:dyDescent="0.2">
      <c r="H2052" s="26"/>
      <c r="I2052" s="26"/>
    </row>
    <row r="2053" spans="8:9" x14ac:dyDescent="0.2">
      <c r="H2053" s="26"/>
      <c r="I2053" s="26"/>
    </row>
    <row r="2054" spans="8:9" x14ac:dyDescent="0.2">
      <c r="H2054" s="26"/>
      <c r="I2054" s="26"/>
    </row>
    <row r="2055" spans="8:9" x14ac:dyDescent="0.2">
      <c r="H2055" s="26"/>
      <c r="I2055" s="26"/>
    </row>
    <row r="2056" spans="8:9" x14ac:dyDescent="0.2">
      <c r="H2056" s="26"/>
      <c r="I2056" s="26"/>
    </row>
    <row r="2057" spans="8:9" x14ac:dyDescent="0.2">
      <c r="H2057" s="26"/>
      <c r="I2057" s="26"/>
    </row>
    <row r="2058" spans="8:9" x14ac:dyDescent="0.2">
      <c r="H2058" s="26"/>
      <c r="I2058" s="26"/>
    </row>
    <row r="2059" spans="8:9" x14ac:dyDescent="0.2">
      <c r="H2059" s="26"/>
      <c r="I2059" s="26"/>
    </row>
    <row r="2060" spans="8:9" x14ac:dyDescent="0.2">
      <c r="H2060" s="26"/>
      <c r="I2060" s="26"/>
    </row>
    <row r="2061" spans="8:9" x14ac:dyDescent="0.2">
      <c r="H2061" s="26"/>
      <c r="I2061" s="26"/>
    </row>
    <row r="2062" spans="8:9" x14ac:dyDescent="0.2">
      <c r="H2062" s="26"/>
      <c r="I2062" s="26"/>
    </row>
    <row r="2063" spans="8:9" x14ac:dyDescent="0.2">
      <c r="H2063" s="26"/>
      <c r="I2063" s="26"/>
    </row>
    <row r="2064" spans="8:9" x14ac:dyDescent="0.2">
      <c r="H2064" s="26"/>
      <c r="I2064" s="26"/>
    </row>
    <row r="2065" spans="8:9" x14ac:dyDescent="0.2">
      <c r="H2065" s="26"/>
      <c r="I2065" s="26"/>
    </row>
    <row r="2066" spans="8:9" x14ac:dyDescent="0.2">
      <c r="H2066" s="26"/>
      <c r="I2066" s="26"/>
    </row>
    <row r="2067" spans="8:9" x14ac:dyDescent="0.2">
      <c r="H2067" s="26"/>
      <c r="I2067" s="26"/>
    </row>
    <row r="2068" spans="8:9" x14ac:dyDescent="0.2">
      <c r="H2068" s="26"/>
      <c r="I2068" s="26"/>
    </row>
    <row r="2069" spans="8:9" x14ac:dyDescent="0.2">
      <c r="H2069" s="26"/>
      <c r="I2069" s="26"/>
    </row>
    <row r="2070" spans="8:9" x14ac:dyDescent="0.2">
      <c r="H2070" s="26"/>
      <c r="I2070" s="26"/>
    </row>
    <row r="2071" spans="8:9" x14ac:dyDescent="0.2">
      <c r="H2071" s="26"/>
      <c r="I2071" s="26"/>
    </row>
    <row r="2072" spans="8:9" x14ac:dyDescent="0.2">
      <c r="H2072" s="26"/>
      <c r="I2072" s="26"/>
    </row>
    <row r="2073" spans="8:9" x14ac:dyDescent="0.2">
      <c r="H2073" s="26"/>
      <c r="I2073" s="26"/>
    </row>
    <row r="2074" spans="8:9" x14ac:dyDescent="0.2">
      <c r="H2074" s="26"/>
      <c r="I2074" s="26"/>
    </row>
    <row r="2075" spans="8:9" x14ac:dyDescent="0.2">
      <c r="H2075" s="26"/>
      <c r="I2075" s="26"/>
    </row>
    <row r="2076" spans="8:9" x14ac:dyDescent="0.2">
      <c r="H2076" s="26"/>
      <c r="I2076" s="26"/>
    </row>
    <row r="2077" spans="8:9" x14ac:dyDescent="0.2">
      <c r="H2077" s="26"/>
      <c r="I2077" s="26"/>
    </row>
    <row r="2078" spans="8:9" x14ac:dyDescent="0.2">
      <c r="H2078" s="26"/>
      <c r="I2078" s="26"/>
    </row>
    <row r="2079" spans="8:9" x14ac:dyDescent="0.2">
      <c r="H2079" s="26"/>
      <c r="I2079" s="26"/>
    </row>
    <row r="2080" spans="8:9" x14ac:dyDescent="0.2">
      <c r="H2080" s="26"/>
      <c r="I2080" s="26"/>
    </row>
    <row r="2081" spans="8:9" x14ac:dyDescent="0.2">
      <c r="H2081" s="26"/>
      <c r="I2081" s="26"/>
    </row>
    <row r="2082" spans="8:9" x14ac:dyDescent="0.2">
      <c r="H2082" s="26"/>
      <c r="I2082" s="26"/>
    </row>
    <row r="2083" spans="8:9" x14ac:dyDescent="0.2">
      <c r="H2083" s="26"/>
      <c r="I2083" s="26"/>
    </row>
    <row r="2084" spans="8:9" x14ac:dyDescent="0.2">
      <c r="H2084" s="26"/>
      <c r="I2084" s="26"/>
    </row>
    <row r="2085" spans="8:9" x14ac:dyDescent="0.2">
      <c r="H2085" s="26"/>
      <c r="I2085" s="26"/>
    </row>
    <row r="2086" spans="8:9" x14ac:dyDescent="0.2">
      <c r="H2086" s="26"/>
      <c r="I2086" s="26"/>
    </row>
    <row r="2087" spans="8:9" x14ac:dyDescent="0.2">
      <c r="H2087" s="26"/>
      <c r="I2087" s="26"/>
    </row>
    <row r="2088" spans="8:9" x14ac:dyDescent="0.2">
      <c r="H2088" s="26"/>
      <c r="I2088" s="26"/>
    </row>
    <row r="2089" spans="8:9" x14ac:dyDescent="0.2">
      <c r="H2089" s="26"/>
      <c r="I2089" s="26"/>
    </row>
    <row r="2090" spans="8:9" x14ac:dyDescent="0.2">
      <c r="H2090" s="26"/>
      <c r="I2090" s="26"/>
    </row>
    <row r="2091" spans="8:9" x14ac:dyDescent="0.2">
      <c r="H2091" s="26"/>
      <c r="I2091" s="26"/>
    </row>
    <row r="2092" spans="8:9" x14ac:dyDescent="0.2">
      <c r="H2092" s="26"/>
      <c r="I2092" s="26"/>
    </row>
    <row r="2093" spans="8:9" x14ac:dyDescent="0.2">
      <c r="H2093" s="26"/>
      <c r="I2093" s="26"/>
    </row>
    <row r="2094" spans="8:9" x14ac:dyDescent="0.2">
      <c r="H2094" s="26"/>
      <c r="I2094" s="26"/>
    </row>
    <row r="2095" spans="8:9" x14ac:dyDescent="0.2">
      <c r="H2095" s="26"/>
      <c r="I2095" s="26"/>
    </row>
    <row r="2096" spans="8:9" x14ac:dyDescent="0.2">
      <c r="H2096" s="26"/>
      <c r="I2096" s="26"/>
    </row>
    <row r="2097" spans="8:9" x14ac:dyDescent="0.2">
      <c r="H2097" s="26"/>
      <c r="I2097" s="26"/>
    </row>
    <row r="2098" spans="8:9" x14ac:dyDescent="0.2">
      <c r="H2098" s="26"/>
      <c r="I2098" s="26"/>
    </row>
    <row r="2099" spans="8:9" x14ac:dyDescent="0.2">
      <c r="H2099" s="26"/>
      <c r="I2099" s="26"/>
    </row>
    <row r="2100" spans="8:9" x14ac:dyDescent="0.2">
      <c r="H2100" s="26"/>
      <c r="I2100" s="26"/>
    </row>
    <row r="2101" spans="8:9" x14ac:dyDescent="0.2">
      <c r="H2101" s="26"/>
      <c r="I2101" s="26"/>
    </row>
    <row r="2102" spans="8:9" x14ac:dyDescent="0.2">
      <c r="H2102" s="26"/>
      <c r="I2102" s="26"/>
    </row>
    <row r="2103" spans="8:9" x14ac:dyDescent="0.2">
      <c r="H2103" s="26"/>
      <c r="I2103" s="26"/>
    </row>
    <row r="2104" spans="8:9" x14ac:dyDescent="0.2">
      <c r="H2104" s="26"/>
      <c r="I2104" s="26"/>
    </row>
    <row r="2105" spans="8:9" x14ac:dyDescent="0.2">
      <c r="H2105" s="26"/>
      <c r="I2105" s="26"/>
    </row>
    <row r="2106" spans="8:9" x14ac:dyDescent="0.2">
      <c r="H2106" s="26"/>
      <c r="I2106" s="26"/>
    </row>
    <row r="2107" spans="8:9" x14ac:dyDescent="0.2">
      <c r="H2107" s="26"/>
      <c r="I2107" s="26"/>
    </row>
    <row r="2108" spans="8:9" x14ac:dyDescent="0.2">
      <c r="H2108" s="26"/>
      <c r="I2108" s="26"/>
    </row>
    <row r="2109" spans="8:9" x14ac:dyDescent="0.2">
      <c r="H2109" s="26"/>
      <c r="I2109" s="26"/>
    </row>
    <row r="2110" spans="8:9" x14ac:dyDescent="0.2">
      <c r="H2110" s="26"/>
      <c r="I2110" s="26"/>
    </row>
    <row r="2111" spans="8:9" x14ac:dyDescent="0.2">
      <c r="H2111" s="26"/>
      <c r="I2111" s="26"/>
    </row>
    <row r="2112" spans="8:9" x14ac:dyDescent="0.2">
      <c r="H2112" s="26"/>
      <c r="I2112" s="26"/>
    </row>
    <row r="2113" spans="8:9" x14ac:dyDescent="0.2">
      <c r="H2113" s="26"/>
      <c r="I2113" s="26"/>
    </row>
    <row r="2114" spans="8:9" x14ac:dyDescent="0.2">
      <c r="H2114" s="26"/>
      <c r="I2114" s="26"/>
    </row>
    <row r="2115" spans="8:9" x14ac:dyDescent="0.2">
      <c r="H2115" s="26"/>
      <c r="I2115" s="26"/>
    </row>
    <row r="2116" spans="8:9" x14ac:dyDescent="0.2">
      <c r="H2116" s="26"/>
      <c r="I2116" s="26"/>
    </row>
    <row r="2117" spans="8:9" x14ac:dyDescent="0.2">
      <c r="H2117" s="26"/>
      <c r="I2117" s="26"/>
    </row>
    <row r="2118" spans="8:9" x14ac:dyDescent="0.2">
      <c r="H2118" s="26"/>
      <c r="I2118" s="26"/>
    </row>
    <row r="2119" spans="8:9" x14ac:dyDescent="0.2">
      <c r="H2119" s="26"/>
      <c r="I2119" s="26"/>
    </row>
    <row r="2120" spans="8:9" x14ac:dyDescent="0.2">
      <c r="H2120" s="26"/>
      <c r="I2120" s="26"/>
    </row>
    <row r="2121" spans="8:9" x14ac:dyDescent="0.2">
      <c r="H2121" s="26"/>
      <c r="I2121" s="26"/>
    </row>
    <row r="2122" spans="8:9" x14ac:dyDescent="0.2">
      <c r="H2122" s="26"/>
      <c r="I2122" s="26"/>
    </row>
    <row r="2123" spans="8:9" x14ac:dyDescent="0.2">
      <c r="H2123" s="26"/>
      <c r="I2123" s="26"/>
    </row>
    <row r="2124" spans="8:9" x14ac:dyDescent="0.2">
      <c r="H2124" s="26"/>
      <c r="I2124" s="26"/>
    </row>
    <row r="2125" spans="8:9" x14ac:dyDescent="0.2">
      <c r="H2125" s="26"/>
      <c r="I2125" s="26"/>
    </row>
    <row r="2126" spans="8:9" x14ac:dyDescent="0.2">
      <c r="H2126" s="26"/>
      <c r="I2126" s="26"/>
    </row>
    <row r="2127" spans="8:9" x14ac:dyDescent="0.2">
      <c r="H2127" s="26"/>
      <c r="I2127" s="26"/>
    </row>
    <row r="2128" spans="8:9" x14ac:dyDescent="0.2">
      <c r="H2128" s="26"/>
      <c r="I2128" s="26"/>
    </row>
    <row r="2129" spans="8:9" x14ac:dyDescent="0.2">
      <c r="H2129" s="26"/>
      <c r="I2129" s="26"/>
    </row>
    <row r="2130" spans="8:9" x14ac:dyDescent="0.2">
      <c r="H2130" s="26"/>
      <c r="I2130" s="26"/>
    </row>
    <row r="2131" spans="8:9" x14ac:dyDescent="0.2">
      <c r="H2131" s="26"/>
      <c r="I2131" s="26"/>
    </row>
    <row r="2132" spans="8:9" x14ac:dyDescent="0.2">
      <c r="H2132" s="26"/>
      <c r="I2132" s="26"/>
    </row>
    <row r="2133" spans="8:9" x14ac:dyDescent="0.2">
      <c r="H2133" s="26"/>
      <c r="I2133" s="26"/>
    </row>
    <row r="2134" spans="8:9" x14ac:dyDescent="0.2">
      <c r="H2134" s="26"/>
      <c r="I2134" s="26"/>
    </row>
    <row r="2135" spans="8:9" x14ac:dyDescent="0.2">
      <c r="H2135" s="26"/>
      <c r="I2135" s="26"/>
    </row>
    <row r="2136" spans="8:9" x14ac:dyDescent="0.2">
      <c r="H2136" s="26"/>
      <c r="I2136" s="26"/>
    </row>
    <row r="2137" spans="8:9" x14ac:dyDescent="0.2">
      <c r="H2137" s="26"/>
      <c r="I2137" s="26"/>
    </row>
    <row r="2138" spans="8:9" x14ac:dyDescent="0.2">
      <c r="H2138" s="26"/>
      <c r="I2138" s="26"/>
    </row>
    <row r="2139" spans="8:9" x14ac:dyDescent="0.2">
      <c r="H2139" s="26"/>
      <c r="I2139" s="26"/>
    </row>
    <row r="2140" spans="8:9" x14ac:dyDescent="0.2">
      <c r="H2140" s="26"/>
      <c r="I2140" s="26"/>
    </row>
    <row r="2141" spans="8:9" x14ac:dyDescent="0.2">
      <c r="H2141" s="26"/>
      <c r="I2141" s="26"/>
    </row>
    <row r="2142" spans="8:9" x14ac:dyDescent="0.2">
      <c r="H2142" s="26"/>
      <c r="I2142" s="26"/>
    </row>
    <row r="2143" spans="8:9" x14ac:dyDescent="0.2">
      <c r="H2143" s="26"/>
      <c r="I2143" s="26"/>
    </row>
    <row r="2144" spans="8:9" x14ac:dyDescent="0.2">
      <c r="H2144" s="26"/>
      <c r="I2144" s="26"/>
    </row>
    <row r="2145" spans="8:9" x14ac:dyDescent="0.2">
      <c r="H2145" s="26"/>
      <c r="I2145" s="26"/>
    </row>
    <row r="2146" spans="8:9" x14ac:dyDescent="0.2">
      <c r="H2146" s="26"/>
      <c r="I2146" s="26"/>
    </row>
    <row r="2147" spans="8:9" x14ac:dyDescent="0.2">
      <c r="H2147" s="26"/>
      <c r="I2147" s="26"/>
    </row>
    <row r="2148" spans="8:9" x14ac:dyDescent="0.2">
      <c r="H2148" s="26"/>
      <c r="I2148" s="26"/>
    </row>
    <row r="2149" spans="8:9" x14ac:dyDescent="0.2">
      <c r="H2149" s="26"/>
      <c r="I2149" s="26"/>
    </row>
    <row r="2150" spans="8:9" x14ac:dyDescent="0.2">
      <c r="H2150" s="26"/>
      <c r="I2150" s="26"/>
    </row>
    <row r="2151" spans="8:9" x14ac:dyDescent="0.2">
      <c r="H2151" s="26"/>
      <c r="I2151" s="26"/>
    </row>
    <row r="2152" spans="8:9" x14ac:dyDescent="0.2">
      <c r="H2152" s="26"/>
      <c r="I2152" s="26"/>
    </row>
    <row r="2153" spans="8:9" x14ac:dyDescent="0.2">
      <c r="H2153" s="26"/>
      <c r="I2153" s="26"/>
    </row>
    <row r="2154" spans="8:9" x14ac:dyDescent="0.2">
      <c r="H2154" s="26"/>
      <c r="I2154" s="26"/>
    </row>
    <row r="2155" spans="8:9" x14ac:dyDescent="0.2">
      <c r="H2155" s="26"/>
      <c r="I2155" s="26"/>
    </row>
    <row r="2156" spans="8:9" x14ac:dyDescent="0.2">
      <c r="H2156" s="26"/>
      <c r="I2156" s="26"/>
    </row>
    <row r="2157" spans="8:9" x14ac:dyDescent="0.2">
      <c r="H2157" s="26"/>
      <c r="I2157" s="26"/>
    </row>
    <row r="2158" spans="8:9" x14ac:dyDescent="0.2">
      <c r="H2158" s="26"/>
      <c r="I2158" s="26"/>
    </row>
    <row r="2159" spans="8:9" x14ac:dyDescent="0.2">
      <c r="H2159" s="26"/>
      <c r="I2159" s="26"/>
    </row>
    <row r="2160" spans="8:9" x14ac:dyDescent="0.2">
      <c r="H2160" s="26"/>
      <c r="I2160" s="26"/>
    </row>
    <row r="2161" spans="8:9" x14ac:dyDescent="0.2">
      <c r="H2161" s="26"/>
      <c r="I2161" s="26"/>
    </row>
    <row r="2162" spans="8:9" x14ac:dyDescent="0.2">
      <c r="H2162" s="26"/>
      <c r="I2162" s="26"/>
    </row>
    <row r="2163" spans="8:9" x14ac:dyDescent="0.2">
      <c r="H2163" s="26"/>
      <c r="I2163" s="26"/>
    </row>
    <row r="2164" spans="8:9" x14ac:dyDescent="0.2">
      <c r="H2164" s="26"/>
      <c r="I2164" s="26"/>
    </row>
    <row r="2165" spans="8:9" x14ac:dyDescent="0.2">
      <c r="H2165" s="26"/>
      <c r="I2165" s="26"/>
    </row>
    <row r="2166" spans="8:9" x14ac:dyDescent="0.2">
      <c r="H2166" s="26"/>
      <c r="I2166" s="26"/>
    </row>
    <row r="2167" spans="8:9" x14ac:dyDescent="0.2">
      <c r="H2167" s="26"/>
      <c r="I2167" s="26"/>
    </row>
    <row r="2168" spans="8:9" x14ac:dyDescent="0.2">
      <c r="H2168" s="26"/>
      <c r="I2168" s="26"/>
    </row>
    <row r="2169" spans="8:9" x14ac:dyDescent="0.2">
      <c r="H2169" s="26"/>
      <c r="I2169" s="26"/>
    </row>
    <row r="2170" spans="8:9" x14ac:dyDescent="0.2">
      <c r="H2170" s="26"/>
      <c r="I2170" s="26"/>
    </row>
    <row r="2171" spans="8:9" x14ac:dyDescent="0.2">
      <c r="H2171" s="26"/>
      <c r="I2171" s="26"/>
    </row>
    <row r="2172" spans="8:9" x14ac:dyDescent="0.2">
      <c r="H2172" s="26"/>
      <c r="I2172" s="26"/>
    </row>
    <row r="2173" spans="8:9" x14ac:dyDescent="0.2">
      <c r="H2173" s="26"/>
      <c r="I2173" s="26"/>
    </row>
    <row r="2174" spans="8:9" x14ac:dyDescent="0.2">
      <c r="H2174" s="26"/>
      <c r="I2174" s="26"/>
    </row>
    <row r="2175" spans="8:9" x14ac:dyDescent="0.2">
      <c r="H2175" s="26"/>
      <c r="I2175" s="26"/>
    </row>
    <row r="2176" spans="8:9" x14ac:dyDescent="0.2">
      <c r="H2176" s="26"/>
      <c r="I2176" s="26"/>
    </row>
    <row r="2177" spans="8:9" x14ac:dyDescent="0.2">
      <c r="H2177" s="26"/>
      <c r="I2177" s="26"/>
    </row>
    <row r="2178" spans="8:9" x14ac:dyDescent="0.2">
      <c r="H2178" s="26"/>
      <c r="I2178" s="26"/>
    </row>
    <row r="2179" spans="8:9" x14ac:dyDescent="0.2">
      <c r="H2179" s="26"/>
      <c r="I2179" s="26"/>
    </row>
    <row r="2180" spans="8:9" x14ac:dyDescent="0.2">
      <c r="H2180" s="26"/>
      <c r="I2180" s="26"/>
    </row>
    <row r="2181" spans="8:9" x14ac:dyDescent="0.2">
      <c r="H2181" s="26"/>
      <c r="I2181" s="26"/>
    </row>
    <row r="2182" spans="8:9" x14ac:dyDescent="0.2">
      <c r="H2182" s="26"/>
      <c r="I2182" s="26"/>
    </row>
    <row r="2183" spans="8:9" x14ac:dyDescent="0.2">
      <c r="H2183" s="26"/>
      <c r="I2183" s="26"/>
    </row>
    <row r="2184" spans="8:9" x14ac:dyDescent="0.2">
      <c r="H2184" s="26"/>
      <c r="I2184" s="26"/>
    </row>
    <row r="2185" spans="8:9" x14ac:dyDescent="0.2">
      <c r="H2185" s="26"/>
      <c r="I2185" s="26"/>
    </row>
    <row r="2186" spans="8:9" x14ac:dyDescent="0.2">
      <c r="H2186" s="26"/>
      <c r="I2186" s="26"/>
    </row>
    <row r="2187" spans="8:9" x14ac:dyDescent="0.2">
      <c r="H2187" s="26"/>
      <c r="I2187" s="26"/>
    </row>
    <row r="2188" spans="8:9" x14ac:dyDescent="0.2">
      <c r="H2188" s="26"/>
      <c r="I2188" s="26"/>
    </row>
    <row r="2189" spans="8:9" x14ac:dyDescent="0.2">
      <c r="H2189" s="26"/>
      <c r="I2189" s="26"/>
    </row>
    <row r="2190" spans="8:9" x14ac:dyDescent="0.2">
      <c r="H2190" s="26"/>
      <c r="I2190" s="26"/>
    </row>
    <row r="2191" spans="8:9" x14ac:dyDescent="0.2">
      <c r="H2191" s="26"/>
      <c r="I2191" s="26"/>
    </row>
    <row r="2192" spans="8:9" x14ac:dyDescent="0.2">
      <c r="H2192" s="26"/>
      <c r="I2192" s="26"/>
    </row>
    <row r="2193" spans="8:9" x14ac:dyDescent="0.2">
      <c r="H2193" s="26"/>
      <c r="I2193" s="26"/>
    </row>
    <row r="2194" spans="8:9" x14ac:dyDescent="0.2">
      <c r="H2194" s="26"/>
      <c r="I2194" s="26"/>
    </row>
    <row r="2195" spans="8:9" x14ac:dyDescent="0.2">
      <c r="H2195" s="26"/>
      <c r="I2195" s="26"/>
    </row>
    <row r="2196" spans="8:9" x14ac:dyDescent="0.2">
      <c r="H2196" s="26"/>
      <c r="I2196" s="26"/>
    </row>
    <row r="2197" spans="8:9" x14ac:dyDescent="0.2">
      <c r="H2197" s="26"/>
      <c r="I2197" s="26"/>
    </row>
    <row r="2198" spans="8:9" x14ac:dyDescent="0.2">
      <c r="H2198" s="26"/>
      <c r="I2198" s="26"/>
    </row>
    <row r="2199" spans="8:9" x14ac:dyDescent="0.2">
      <c r="H2199" s="26"/>
      <c r="I2199" s="26"/>
    </row>
    <row r="2200" spans="8:9" x14ac:dyDescent="0.2">
      <c r="H2200" s="26"/>
      <c r="I2200" s="26"/>
    </row>
    <row r="2201" spans="8:9" x14ac:dyDescent="0.2">
      <c r="H2201" s="26"/>
      <c r="I2201" s="26"/>
    </row>
    <row r="2202" spans="8:9" x14ac:dyDescent="0.2">
      <c r="H2202" s="26"/>
      <c r="I2202" s="26"/>
    </row>
    <row r="2203" spans="8:9" x14ac:dyDescent="0.2">
      <c r="H2203" s="26"/>
      <c r="I2203" s="26"/>
    </row>
    <row r="2204" spans="8:9" x14ac:dyDescent="0.2">
      <c r="H2204" s="26"/>
      <c r="I2204" s="26"/>
    </row>
    <row r="2205" spans="8:9" x14ac:dyDescent="0.2">
      <c r="H2205" s="26"/>
      <c r="I2205" s="26"/>
    </row>
    <row r="2206" spans="8:9" x14ac:dyDescent="0.2">
      <c r="H2206" s="26"/>
      <c r="I2206" s="26"/>
    </row>
    <row r="2207" spans="8:9" x14ac:dyDescent="0.2">
      <c r="H2207" s="26"/>
      <c r="I2207" s="26"/>
    </row>
    <row r="2208" spans="8:9" x14ac:dyDescent="0.2">
      <c r="H2208" s="26"/>
      <c r="I2208" s="26"/>
    </row>
    <row r="2209" spans="8:9" x14ac:dyDescent="0.2">
      <c r="H2209" s="26"/>
      <c r="I2209" s="26"/>
    </row>
    <row r="2210" spans="8:9" x14ac:dyDescent="0.2">
      <c r="H2210" s="26"/>
      <c r="I2210" s="26"/>
    </row>
    <row r="2211" spans="8:9" x14ac:dyDescent="0.2">
      <c r="H2211" s="26"/>
      <c r="I2211" s="26"/>
    </row>
    <row r="2212" spans="8:9" x14ac:dyDescent="0.2">
      <c r="H2212" s="26"/>
      <c r="I2212" s="26"/>
    </row>
    <row r="2213" spans="8:9" x14ac:dyDescent="0.2">
      <c r="H2213" s="26"/>
      <c r="I2213" s="26"/>
    </row>
    <row r="2214" spans="8:9" x14ac:dyDescent="0.2">
      <c r="H2214" s="26"/>
      <c r="I2214" s="26"/>
    </row>
    <row r="2215" spans="8:9" x14ac:dyDescent="0.2">
      <c r="H2215" s="26"/>
      <c r="I2215" s="26"/>
    </row>
    <row r="2216" spans="8:9" x14ac:dyDescent="0.2">
      <c r="H2216" s="26"/>
      <c r="I2216" s="26"/>
    </row>
    <row r="2217" spans="8:9" x14ac:dyDescent="0.2">
      <c r="H2217" s="26"/>
      <c r="I2217" s="26"/>
    </row>
    <row r="2218" spans="8:9" x14ac:dyDescent="0.2">
      <c r="H2218" s="26"/>
      <c r="I2218" s="26"/>
    </row>
    <row r="2219" spans="8:9" x14ac:dyDescent="0.2">
      <c r="H2219" s="26"/>
      <c r="I2219" s="26"/>
    </row>
    <row r="2220" spans="8:9" x14ac:dyDescent="0.2">
      <c r="H2220" s="26"/>
      <c r="I2220" s="26"/>
    </row>
    <row r="2221" spans="8:9" x14ac:dyDescent="0.2">
      <c r="H2221" s="26"/>
      <c r="I2221" s="26"/>
    </row>
    <row r="2222" spans="8:9" x14ac:dyDescent="0.2">
      <c r="H2222" s="26"/>
      <c r="I2222" s="26"/>
    </row>
    <row r="2223" spans="8:9" x14ac:dyDescent="0.2">
      <c r="H2223" s="26"/>
      <c r="I2223" s="26"/>
    </row>
    <row r="2224" spans="8:9" x14ac:dyDescent="0.2">
      <c r="H2224" s="26"/>
      <c r="I2224" s="26"/>
    </row>
    <row r="2225" spans="8:9" x14ac:dyDescent="0.2">
      <c r="H2225" s="26"/>
      <c r="I2225" s="26"/>
    </row>
    <row r="2226" spans="8:9" x14ac:dyDescent="0.2">
      <c r="H2226" s="26"/>
      <c r="I2226" s="26"/>
    </row>
    <row r="2227" spans="8:9" x14ac:dyDescent="0.2">
      <c r="H2227" s="26"/>
      <c r="I2227" s="26"/>
    </row>
    <row r="2228" spans="8:9" x14ac:dyDescent="0.2">
      <c r="H2228" s="26"/>
      <c r="I2228" s="26"/>
    </row>
    <row r="2229" spans="8:9" x14ac:dyDescent="0.2">
      <c r="H2229" s="26"/>
      <c r="I2229" s="26"/>
    </row>
    <row r="2230" spans="8:9" x14ac:dyDescent="0.2">
      <c r="H2230" s="26"/>
      <c r="I2230" s="26"/>
    </row>
    <row r="2231" spans="8:9" x14ac:dyDescent="0.2">
      <c r="H2231" s="26"/>
      <c r="I2231" s="26"/>
    </row>
    <row r="2232" spans="8:9" x14ac:dyDescent="0.2">
      <c r="H2232" s="26"/>
      <c r="I2232" s="26"/>
    </row>
    <row r="2233" spans="8:9" x14ac:dyDescent="0.2">
      <c r="H2233" s="26"/>
      <c r="I2233" s="26"/>
    </row>
    <row r="2234" spans="8:9" x14ac:dyDescent="0.2">
      <c r="H2234" s="26"/>
      <c r="I2234" s="26"/>
    </row>
    <row r="2235" spans="8:9" x14ac:dyDescent="0.2">
      <c r="H2235" s="26"/>
      <c r="I2235" s="26"/>
    </row>
    <row r="2236" spans="8:9" x14ac:dyDescent="0.2">
      <c r="H2236" s="26"/>
      <c r="I2236" s="26"/>
    </row>
    <row r="2237" spans="8:9" x14ac:dyDescent="0.2">
      <c r="H2237" s="26"/>
      <c r="I2237" s="26"/>
    </row>
    <row r="2238" spans="8:9" x14ac:dyDescent="0.2">
      <c r="H2238" s="26"/>
      <c r="I2238" s="26"/>
    </row>
    <row r="2239" spans="8:9" x14ac:dyDescent="0.2">
      <c r="H2239" s="26"/>
      <c r="I2239" s="26"/>
    </row>
    <row r="2240" spans="8:9" x14ac:dyDescent="0.2">
      <c r="H2240" s="26"/>
      <c r="I2240" s="26"/>
    </row>
    <row r="2241" spans="8:9" x14ac:dyDescent="0.2">
      <c r="H2241" s="26"/>
      <c r="I2241" s="26"/>
    </row>
    <row r="2242" spans="8:9" x14ac:dyDescent="0.2">
      <c r="H2242" s="26"/>
      <c r="I2242" s="26"/>
    </row>
    <row r="2243" spans="8:9" x14ac:dyDescent="0.2">
      <c r="H2243" s="26"/>
      <c r="I2243" s="26"/>
    </row>
    <row r="2244" spans="8:9" x14ac:dyDescent="0.2">
      <c r="H2244" s="26"/>
      <c r="I2244" s="26"/>
    </row>
    <row r="2245" spans="8:9" x14ac:dyDescent="0.2">
      <c r="H2245" s="26"/>
      <c r="I2245" s="26"/>
    </row>
    <row r="2246" spans="8:9" x14ac:dyDescent="0.2">
      <c r="H2246" s="26"/>
      <c r="I2246" s="26"/>
    </row>
    <row r="2247" spans="8:9" x14ac:dyDescent="0.2">
      <c r="H2247" s="26"/>
      <c r="I2247" s="26"/>
    </row>
    <row r="2248" spans="8:9" x14ac:dyDescent="0.2">
      <c r="H2248" s="26"/>
      <c r="I2248" s="26"/>
    </row>
    <row r="2249" spans="8:9" x14ac:dyDescent="0.2">
      <c r="H2249" s="26"/>
      <c r="I2249" s="26"/>
    </row>
    <row r="2250" spans="8:9" x14ac:dyDescent="0.2">
      <c r="H2250" s="26"/>
      <c r="I2250" s="26"/>
    </row>
    <row r="2251" spans="8:9" x14ac:dyDescent="0.2">
      <c r="H2251" s="26"/>
      <c r="I2251" s="26"/>
    </row>
    <row r="2252" spans="8:9" x14ac:dyDescent="0.2">
      <c r="H2252" s="26"/>
      <c r="I2252" s="26"/>
    </row>
    <row r="2253" spans="8:9" x14ac:dyDescent="0.2">
      <c r="H2253" s="26"/>
      <c r="I2253" s="26"/>
    </row>
    <row r="2254" spans="8:9" x14ac:dyDescent="0.2">
      <c r="H2254" s="26"/>
      <c r="I2254" s="26"/>
    </row>
    <row r="2255" spans="8:9" x14ac:dyDescent="0.2">
      <c r="H2255" s="26"/>
      <c r="I2255" s="26"/>
    </row>
    <row r="2256" spans="8:9" x14ac:dyDescent="0.2">
      <c r="H2256" s="26"/>
      <c r="I2256" s="26"/>
    </row>
    <row r="2257" spans="8:9" x14ac:dyDescent="0.2">
      <c r="H2257" s="26"/>
      <c r="I2257" s="26"/>
    </row>
    <row r="2258" spans="8:9" x14ac:dyDescent="0.2">
      <c r="H2258" s="26"/>
      <c r="I2258" s="26"/>
    </row>
    <row r="2259" spans="8:9" x14ac:dyDescent="0.2">
      <c r="H2259" s="26"/>
      <c r="I2259" s="26"/>
    </row>
    <row r="2260" spans="8:9" x14ac:dyDescent="0.2">
      <c r="H2260" s="26"/>
      <c r="I2260" s="26"/>
    </row>
    <row r="2261" spans="8:9" x14ac:dyDescent="0.2">
      <c r="H2261" s="26"/>
      <c r="I2261" s="26"/>
    </row>
    <row r="2262" spans="8:9" x14ac:dyDescent="0.2">
      <c r="H2262" s="26"/>
      <c r="I2262" s="26"/>
    </row>
    <row r="2263" spans="8:9" x14ac:dyDescent="0.2">
      <c r="H2263" s="26"/>
      <c r="I2263" s="26"/>
    </row>
    <row r="2264" spans="8:9" x14ac:dyDescent="0.2">
      <c r="H2264" s="26"/>
      <c r="I2264" s="26"/>
    </row>
    <row r="2265" spans="8:9" x14ac:dyDescent="0.2">
      <c r="H2265" s="26"/>
      <c r="I2265" s="26"/>
    </row>
    <row r="2266" spans="8:9" x14ac:dyDescent="0.2">
      <c r="H2266" s="26"/>
      <c r="I2266" s="26"/>
    </row>
    <row r="2267" spans="8:9" x14ac:dyDescent="0.2">
      <c r="H2267" s="26"/>
      <c r="I2267" s="26"/>
    </row>
    <row r="2268" spans="8:9" x14ac:dyDescent="0.2">
      <c r="H2268" s="26"/>
      <c r="I2268" s="26"/>
    </row>
    <row r="2269" spans="8:9" x14ac:dyDescent="0.2">
      <c r="H2269" s="26"/>
      <c r="I2269" s="26"/>
    </row>
    <row r="2270" spans="8:9" x14ac:dyDescent="0.2">
      <c r="H2270" s="26"/>
      <c r="I2270" s="26"/>
    </row>
    <row r="2271" spans="8:9" x14ac:dyDescent="0.2">
      <c r="H2271" s="26"/>
      <c r="I2271" s="26"/>
    </row>
    <row r="2272" spans="8:9" x14ac:dyDescent="0.2">
      <c r="H2272" s="26"/>
      <c r="I2272" s="26"/>
    </row>
    <row r="2273" spans="8:9" x14ac:dyDescent="0.2">
      <c r="H2273" s="26"/>
      <c r="I2273" s="26"/>
    </row>
    <row r="2274" spans="8:9" x14ac:dyDescent="0.2">
      <c r="H2274" s="26"/>
      <c r="I2274" s="26"/>
    </row>
    <row r="2275" spans="8:9" x14ac:dyDescent="0.2">
      <c r="H2275" s="26"/>
      <c r="I2275" s="26"/>
    </row>
    <row r="2276" spans="8:9" x14ac:dyDescent="0.2">
      <c r="H2276" s="26"/>
      <c r="I2276" s="26"/>
    </row>
    <row r="2277" spans="8:9" x14ac:dyDescent="0.2">
      <c r="H2277" s="26"/>
      <c r="I2277" s="26"/>
    </row>
    <row r="2278" spans="8:9" x14ac:dyDescent="0.2">
      <c r="H2278" s="26"/>
      <c r="I2278" s="26"/>
    </row>
    <row r="2279" spans="8:9" x14ac:dyDescent="0.2">
      <c r="H2279" s="26"/>
      <c r="I2279" s="26"/>
    </row>
    <row r="2280" spans="8:9" x14ac:dyDescent="0.2">
      <c r="H2280" s="26"/>
      <c r="I2280" s="26"/>
    </row>
    <row r="2281" spans="8:9" x14ac:dyDescent="0.2">
      <c r="H2281" s="26"/>
      <c r="I2281" s="26"/>
    </row>
    <row r="2282" spans="8:9" x14ac:dyDescent="0.2">
      <c r="H2282" s="26"/>
      <c r="I2282" s="26"/>
    </row>
    <row r="2283" spans="8:9" x14ac:dyDescent="0.2">
      <c r="H2283" s="26"/>
      <c r="I2283" s="26"/>
    </row>
    <row r="2284" spans="8:9" x14ac:dyDescent="0.2">
      <c r="H2284" s="26"/>
      <c r="I2284" s="26"/>
    </row>
    <row r="2285" spans="8:9" x14ac:dyDescent="0.2">
      <c r="H2285" s="26"/>
      <c r="I2285" s="26"/>
    </row>
    <row r="2286" spans="8:9" x14ac:dyDescent="0.2">
      <c r="H2286" s="26"/>
      <c r="I2286" s="26"/>
    </row>
    <row r="2287" spans="8:9" x14ac:dyDescent="0.2">
      <c r="H2287" s="26"/>
      <c r="I2287" s="26"/>
    </row>
    <row r="2288" spans="8:9" x14ac:dyDescent="0.2">
      <c r="H2288" s="26"/>
      <c r="I2288" s="26"/>
    </row>
    <row r="2289" spans="8:9" x14ac:dyDescent="0.2">
      <c r="H2289" s="26"/>
      <c r="I2289" s="26"/>
    </row>
    <row r="2290" spans="8:9" x14ac:dyDescent="0.2">
      <c r="H2290" s="26"/>
      <c r="I2290" s="26"/>
    </row>
    <row r="2291" spans="8:9" x14ac:dyDescent="0.2">
      <c r="H2291" s="26"/>
      <c r="I2291" s="26"/>
    </row>
    <row r="2292" spans="8:9" x14ac:dyDescent="0.2">
      <c r="H2292" s="26"/>
      <c r="I2292" s="26"/>
    </row>
    <row r="2293" spans="8:9" x14ac:dyDescent="0.2">
      <c r="H2293" s="26"/>
      <c r="I2293" s="26"/>
    </row>
    <row r="2294" spans="8:9" x14ac:dyDescent="0.2">
      <c r="H2294" s="26"/>
      <c r="I2294" s="26"/>
    </row>
    <row r="2295" spans="8:9" x14ac:dyDescent="0.2">
      <c r="H2295" s="26"/>
      <c r="I2295" s="26"/>
    </row>
    <row r="2296" spans="8:9" x14ac:dyDescent="0.2">
      <c r="H2296" s="26"/>
      <c r="I2296" s="26"/>
    </row>
    <row r="2297" spans="8:9" x14ac:dyDescent="0.2">
      <c r="H2297" s="26"/>
      <c r="I2297" s="26"/>
    </row>
    <row r="2298" spans="8:9" x14ac:dyDescent="0.2">
      <c r="H2298" s="26"/>
      <c r="I2298" s="26"/>
    </row>
    <row r="2299" spans="8:9" x14ac:dyDescent="0.2">
      <c r="H2299" s="26"/>
      <c r="I2299" s="26"/>
    </row>
    <row r="2300" spans="8:9" x14ac:dyDescent="0.2">
      <c r="H2300" s="26"/>
      <c r="I2300" s="26"/>
    </row>
    <row r="2301" spans="8:9" x14ac:dyDescent="0.2">
      <c r="H2301" s="26"/>
      <c r="I2301" s="26"/>
    </row>
    <row r="2302" spans="8:9" x14ac:dyDescent="0.2">
      <c r="H2302" s="26"/>
      <c r="I2302" s="26"/>
    </row>
    <row r="2303" spans="8:9" x14ac:dyDescent="0.2">
      <c r="H2303" s="26"/>
      <c r="I2303" s="26"/>
    </row>
    <row r="2304" spans="8:9" x14ac:dyDescent="0.2">
      <c r="H2304" s="26"/>
      <c r="I2304" s="26"/>
    </row>
    <row r="2305" spans="8:9" x14ac:dyDescent="0.2">
      <c r="H2305" s="26"/>
      <c r="I2305" s="26"/>
    </row>
    <row r="2306" spans="8:9" x14ac:dyDescent="0.2">
      <c r="H2306" s="26"/>
      <c r="I2306" s="26"/>
    </row>
    <row r="2307" spans="8:9" x14ac:dyDescent="0.2">
      <c r="H2307" s="26"/>
      <c r="I2307" s="26"/>
    </row>
    <row r="2308" spans="8:9" x14ac:dyDescent="0.2">
      <c r="H2308" s="26"/>
      <c r="I2308" s="26"/>
    </row>
    <row r="2309" spans="8:9" x14ac:dyDescent="0.2">
      <c r="H2309" s="26"/>
      <c r="I2309" s="26"/>
    </row>
    <row r="2310" spans="8:9" x14ac:dyDescent="0.2">
      <c r="H2310" s="26"/>
      <c r="I2310" s="26"/>
    </row>
    <row r="2311" spans="8:9" x14ac:dyDescent="0.2">
      <c r="H2311" s="26"/>
      <c r="I2311" s="26"/>
    </row>
    <row r="2312" spans="8:9" x14ac:dyDescent="0.2">
      <c r="H2312" s="26"/>
      <c r="I2312" s="26"/>
    </row>
    <row r="2313" spans="8:9" x14ac:dyDescent="0.2">
      <c r="H2313" s="26"/>
      <c r="I2313" s="26"/>
    </row>
    <row r="2314" spans="8:9" x14ac:dyDescent="0.2">
      <c r="H2314" s="26"/>
      <c r="I2314" s="26"/>
    </row>
    <row r="2315" spans="8:9" x14ac:dyDescent="0.2">
      <c r="H2315" s="26"/>
      <c r="I2315" s="26"/>
    </row>
    <row r="2316" spans="8:9" x14ac:dyDescent="0.2">
      <c r="H2316" s="26"/>
      <c r="I2316" s="26"/>
    </row>
    <row r="2317" spans="8:9" x14ac:dyDescent="0.2">
      <c r="H2317" s="26"/>
      <c r="I2317" s="26"/>
    </row>
    <row r="2318" spans="8:9" x14ac:dyDescent="0.2">
      <c r="H2318" s="26"/>
      <c r="I2318" s="26"/>
    </row>
    <row r="2319" spans="8:9" x14ac:dyDescent="0.2">
      <c r="H2319" s="26"/>
      <c r="I2319" s="26"/>
    </row>
    <row r="2320" spans="8:9" x14ac:dyDescent="0.2">
      <c r="H2320" s="26"/>
      <c r="I2320" s="26"/>
    </row>
    <row r="2321" spans="8:9" x14ac:dyDescent="0.2">
      <c r="H2321" s="26"/>
      <c r="I2321" s="26"/>
    </row>
    <row r="2322" spans="8:9" x14ac:dyDescent="0.2">
      <c r="H2322" s="26"/>
      <c r="I2322" s="26"/>
    </row>
    <row r="2323" spans="8:9" x14ac:dyDescent="0.2">
      <c r="H2323" s="26"/>
      <c r="I2323" s="26"/>
    </row>
    <row r="2324" spans="8:9" x14ac:dyDescent="0.2">
      <c r="H2324" s="26"/>
      <c r="I2324" s="26"/>
    </row>
    <row r="2325" spans="8:9" x14ac:dyDescent="0.2">
      <c r="H2325" s="26"/>
      <c r="I2325" s="26"/>
    </row>
    <row r="2326" spans="8:9" x14ac:dyDescent="0.2">
      <c r="H2326" s="26"/>
      <c r="I2326" s="26"/>
    </row>
    <row r="2327" spans="8:9" x14ac:dyDescent="0.2">
      <c r="H2327" s="26"/>
      <c r="I2327" s="26"/>
    </row>
    <row r="2328" spans="8:9" x14ac:dyDescent="0.2">
      <c r="H2328" s="26"/>
      <c r="I2328" s="26"/>
    </row>
    <row r="2329" spans="8:9" x14ac:dyDescent="0.2">
      <c r="H2329" s="26"/>
      <c r="I2329" s="26"/>
    </row>
    <row r="2330" spans="8:9" x14ac:dyDescent="0.2">
      <c r="H2330" s="26"/>
      <c r="I2330" s="26"/>
    </row>
    <row r="2331" spans="8:9" x14ac:dyDescent="0.2">
      <c r="H2331" s="26"/>
      <c r="I2331" s="26"/>
    </row>
    <row r="2332" spans="8:9" x14ac:dyDescent="0.2">
      <c r="H2332" s="26"/>
      <c r="I2332" s="26"/>
    </row>
    <row r="2333" spans="8:9" x14ac:dyDescent="0.2">
      <c r="H2333" s="26"/>
      <c r="I2333" s="26"/>
    </row>
    <row r="2334" spans="8:9" x14ac:dyDescent="0.2">
      <c r="H2334" s="26"/>
      <c r="I2334" s="26"/>
    </row>
    <row r="2335" spans="8:9" x14ac:dyDescent="0.2">
      <c r="H2335" s="26"/>
      <c r="I2335" s="26"/>
    </row>
    <row r="2336" spans="8:9" x14ac:dyDescent="0.2">
      <c r="H2336" s="26"/>
      <c r="I2336" s="26"/>
    </row>
    <row r="2337" spans="8:9" x14ac:dyDescent="0.2">
      <c r="H2337" s="26"/>
      <c r="I2337" s="26"/>
    </row>
    <row r="2338" spans="8:9" x14ac:dyDescent="0.2">
      <c r="H2338" s="26"/>
      <c r="I2338" s="26"/>
    </row>
    <row r="2339" spans="8:9" x14ac:dyDescent="0.2">
      <c r="H2339" s="26"/>
      <c r="I2339" s="26"/>
    </row>
    <row r="2340" spans="8:9" x14ac:dyDescent="0.2">
      <c r="H2340" s="26"/>
      <c r="I2340" s="26"/>
    </row>
    <row r="2341" spans="8:9" x14ac:dyDescent="0.2">
      <c r="H2341" s="26"/>
      <c r="I2341" s="26"/>
    </row>
    <row r="2342" spans="8:9" x14ac:dyDescent="0.2">
      <c r="H2342" s="26"/>
      <c r="I2342" s="26"/>
    </row>
    <row r="2343" spans="8:9" x14ac:dyDescent="0.2">
      <c r="H2343" s="26"/>
      <c r="I2343" s="26"/>
    </row>
    <row r="2344" spans="8:9" x14ac:dyDescent="0.2">
      <c r="H2344" s="26"/>
      <c r="I2344" s="26"/>
    </row>
    <row r="2345" spans="8:9" x14ac:dyDescent="0.2">
      <c r="H2345" s="26"/>
      <c r="I2345" s="26"/>
    </row>
    <row r="2346" spans="8:9" x14ac:dyDescent="0.2">
      <c r="H2346" s="26"/>
      <c r="I2346" s="26"/>
    </row>
    <row r="2347" spans="8:9" x14ac:dyDescent="0.2">
      <c r="H2347" s="26"/>
      <c r="I2347" s="26"/>
    </row>
    <row r="2348" spans="8:9" x14ac:dyDescent="0.2">
      <c r="H2348" s="26"/>
      <c r="I2348" s="26"/>
    </row>
    <row r="2349" spans="8:9" x14ac:dyDescent="0.2">
      <c r="H2349" s="26"/>
      <c r="I2349" s="26"/>
    </row>
    <row r="2350" spans="8:9" x14ac:dyDescent="0.2">
      <c r="H2350" s="26"/>
      <c r="I2350" s="26"/>
    </row>
    <row r="2351" spans="8:9" x14ac:dyDescent="0.2">
      <c r="H2351" s="26"/>
      <c r="I2351" s="26"/>
    </row>
    <row r="2352" spans="8:9" x14ac:dyDescent="0.2">
      <c r="H2352" s="26"/>
      <c r="I2352" s="26"/>
    </row>
    <row r="2353" spans="8:9" x14ac:dyDescent="0.2">
      <c r="H2353" s="26"/>
      <c r="I2353" s="26"/>
    </row>
    <row r="2354" spans="8:9" x14ac:dyDescent="0.2">
      <c r="H2354" s="26"/>
      <c r="I2354" s="26"/>
    </row>
    <row r="2355" spans="8:9" x14ac:dyDescent="0.2">
      <c r="H2355" s="26"/>
      <c r="I2355" s="26"/>
    </row>
    <row r="2356" spans="8:9" x14ac:dyDescent="0.2">
      <c r="H2356" s="26"/>
      <c r="I2356" s="26"/>
    </row>
    <row r="2357" spans="8:9" x14ac:dyDescent="0.2">
      <c r="H2357" s="26"/>
      <c r="I2357" s="26"/>
    </row>
    <row r="2358" spans="8:9" x14ac:dyDescent="0.2">
      <c r="H2358" s="26"/>
      <c r="I2358" s="26"/>
    </row>
    <row r="2359" spans="8:9" x14ac:dyDescent="0.2">
      <c r="H2359" s="26"/>
      <c r="I2359" s="26"/>
    </row>
    <row r="2360" spans="8:9" x14ac:dyDescent="0.2">
      <c r="H2360" s="26"/>
      <c r="I2360" s="26"/>
    </row>
    <row r="2361" spans="8:9" x14ac:dyDescent="0.2">
      <c r="H2361" s="26"/>
      <c r="I2361" s="26"/>
    </row>
    <row r="2362" spans="8:9" x14ac:dyDescent="0.2">
      <c r="H2362" s="26"/>
      <c r="I2362" s="26"/>
    </row>
    <row r="2363" spans="8:9" x14ac:dyDescent="0.2">
      <c r="H2363" s="26"/>
      <c r="I2363" s="26"/>
    </row>
    <row r="2364" spans="8:9" x14ac:dyDescent="0.2">
      <c r="H2364" s="26"/>
      <c r="I2364" s="26"/>
    </row>
    <row r="2365" spans="8:9" x14ac:dyDescent="0.2">
      <c r="H2365" s="26"/>
      <c r="I2365" s="26"/>
    </row>
    <row r="2366" spans="8:9" x14ac:dyDescent="0.2">
      <c r="H2366" s="26"/>
      <c r="I2366" s="26"/>
    </row>
    <row r="2367" spans="8:9" x14ac:dyDescent="0.2">
      <c r="H2367" s="26"/>
      <c r="I2367" s="26"/>
    </row>
    <row r="2368" spans="8:9" x14ac:dyDescent="0.2">
      <c r="H2368" s="26"/>
      <c r="I2368" s="26"/>
    </row>
    <row r="2369" spans="8:9" x14ac:dyDescent="0.2">
      <c r="H2369" s="26"/>
      <c r="I2369" s="26"/>
    </row>
    <row r="2370" spans="8:9" x14ac:dyDescent="0.2">
      <c r="H2370" s="26"/>
      <c r="I2370" s="26"/>
    </row>
    <row r="2371" spans="8:9" x14ac:dyDescent="0.2">
      <c r="H2371" s="26"/>
      <c r="I2371" s="26"/>
    </row>
    <row r="2372" spans="8:9" x14ac:dyDescent="0.2">
      <c r="H2372" s="26"/>
      <c r="I2372" s="26"/>
    </row>
    <row r="2373" spans="8:9" x14ac:dyDescent="0.2">
      <c r="H2373" s="26"/>
      <c r="I2373" s="26"/>
    </row>
    <row r="2374" spans="8:9" x14ac:dyDescent="0.2">
      <c r="H2374" s="26"/>
      <c r="I2374" s="26"/>
    </row>
    <row r="2375" spans="8:9" x14ac:dyDescent="0.2">
      <c r="H2375" s="26"/>
      <c r="I2375" s="26"/>
    </row>
    <row r="2376" spans="8:9" x14ac:dyDescent="0.2">
      <c r="H2376" s="26"/>
      <c r="I2376" s="26"/>
    </row>
    <row r="2377" spans="8:9" x14ac:dyDescent="0.2">
      <c r="H2377" s="26"/>
      <c r="I2377" s="26"/>
    </row>
    <row r="2378" spans="8:9" x14ac:dyDescent="0.2">
      <c r="H2378" s="26"/>
      <c r="I2378" s="26"/>
    </row>
    <row r="2379" spans="8:9" x14ac:dyDescent="0.2">
      <c r="H2379" s="26"/>
      <c r="I2379" s="26"/>
    </row>
    <row r="2380" spans="8:9" x14ac:dyDescent="0.2">
      <c r="H2380" s="26"/>
      <c r="I2380" s="26"/>
    </row>
    <row r="2381" spans="8:9" x14ac:dyDescent="0.2">
      <c r="H2381" s="26"/>
      <c r="I2381" s="26"/>
    </row>
    <row r="2382" spans="8:9" x14ac:dyDescent="0.2">
      <c r="H2382" s="26"/>
      <c r="I2382" s="26"/>
    </row>
    <row r="2383" spans="8:9" x14ac:dyDescent="0.2">
      <c r="H2383" s="26"/>
      <c r="I2383" s="26"/>
    </row>
    <row r="2384" spans="8:9" x14ac:dyDescent="0.2">
      <c r="H2384" s="26"/>
      <c r="I2384" s="26"/>
    </row>
    <row r="2385" spans="8:9" x14ac:dyDescent="0.2">
      <c r="H2385" s="26"/>
      <c r="I2385" s="26"/>
    </row>
    <row r="2386" spans="8:9" x14ac:dyDescent="0.2">
      <c r="H2386" s="26"/>
      <c r="I2386" s="26"/>
    </row>
    <row r="2387" spans="8:9" x14ac:dyDescent="0.2">
      <c r="H2387" s="26"/>
      <c r="I2387" s="26"/>
    </row>
    <row r="2388" spans="8:9" x14ac:dyDescent="0.2">
      <c r="H2388" s="26"/>
      <c r="I2388" s="26"/>
    </row>
    <row r="2389" spans="8:9" x14ac:dyDescent="0.2">
      <c r="H2389" s="26"/>
      <c r="I2389" s="26"/>
    </row>
    <row r="2390" spans="8:9" x14ac:dyDescent="0.2">
      <c r="H2390" s="26"/>
      <c r="I2390" s="26"/>
    </row>
    <row r="2391" spans="8:9" x14ac:dyDescent="0.2">
      <c r="H2391" s="26"/>
      <c r="I2391" s="26"/>
    </row>
    <row r="2392" spans="8:9" x14ac:dyDescent="0.2">
      <c r="H2392" s="26"/>
      <c r="I2392" s="26"/>
    </row>
    <row r="2393" spans="8:9" x14ac:dyDescent="0.2">
      <c r="H2393" s="26"/>
      <c r="I2393" s="26"/>
    </row>
    <row r="2394" spans="8:9" x14ac:dyDescent="0.2">
      <c r="H2394" s="26"/>
      <c r="I2394" s="26"/>
    </row>
    <row r="2395" spans="8:9" x14ac:dyDescent="0.2">
      <c r="H2395" s="26"/>
      <c r="I2395" s="26"/>
    </row>
    <row r="2396" spans="8:9" x14ac:dyDescent="0.2">
      <c r="H2396" s="26"/>
      <c r="I2396" s="26"/>
    </row>
    <row r="2397" spans="8:9" x14ac:dyDescent="0.2">
      <c r="H2397" s="26"/>
      <c r="I2397" s="26"/>
    </row>
    <row r="2398" spans="8:9" x14ac:dyDescent="0.2">
      <c r="H2398" s="26"/>
      <c r="I2398" s="26"/>
    </row>
    <row r="2399" spans="8:9" x14ac:dyDescent="0.2">
      <c r="H2399" s="26"/>
      <c r="I2399" s="26"/>
    </row>
    <row r="2400" spans="8:9" x14ac:dyDescent="0.2">
      <c r="H2400" s="26"/>
      <c r="I2400" s="26"/>
    </row>
    <row r="2401" spans="8:9" x14ac:dyDescent="0.2">
      <c r="H2401" s="26"/>
      <c r="I2401" s="26"/>
    </row>
    <row r="2402" spans="8:9" x14ac:dyDescent="0.2">
      <c r="H2402" s="26"/>
      <c r="I2402" s="26"/>
    </row>
    <row r="2403" spans="8:9" x14ac:dyDescent="0.2">
      <c r="H2403" s="26"/>
      <c r="I2403" s="26"/>
    </row>
    <row r="2404" spans="8:9" x14ac:dyDescent="0.2">
      <c r="H2404" s="26"/>
      <c r="I2404" s="26"/>
    </row>
    <row r="2405" spans="8:9" x14ac:dyDescent="0.2">
      <c r="H2405" s="26"/>
      <c r="I2405" s="26"/>
    </row>
    <row r="2406" spans="8:9" x14ac:dyDescent="0.2">
      <c r="H2406" s="26"/>
      <c r="I2406" s="26"/>
    </row>
    <row r="2407" spans="8:9" x14ac:dyDescent="0.2">
      <c r="H2407" s="26"/>
      <c r="I2407" s="26"/>
    </row>
    <row r="2408" spans="8:9" x14ac:dyDescent="0.2">
      <c r="H2408" s="26"/>
      <c r="I2408" s="26"/>
    </row>
    <row r="2409" spans="8:9" x14ac:dyDescent="0.2">
      <c r="H2409" s="26"/>
      <c r="I2409" s="26"/>
    </row>
    <row r="2410" spans="8:9" x14ac:dyDescent="0.2">
      <c r="H2410" s="26"/>
      <c r="I2410" s="26"/>
    </row>
    <row r="2411" spans="8:9" x14ac:dyDescent="0.2">
      <c r="H2411" s="26"/>
      <c r="I2411" s="26"/>
    </row>
    <row r="2412" spans="8:9" x14ac:dyDescent="0.2">
      <c r="H2412" s="26"/>
      <c r="I2412" s="26"/>
    </row>
    <row r="2413" spans="8:9" x14ac:dyDescent="0.2">
      <c r="H2413" s="26"/>
      <c r="I2413" s="26"/>
    </row>
    <row r="2414" spans="8:9" x14ac:dyDescent="0.2">
      <c r="H2414" s="26"/>
      <c r="I2414" s="26"/>
    </row>
    <row r="2415" spans="8:9" x14ac:dyDescent="0.2">
      <c r="H2415" s="26"/>
      <c r="I2415" s="26"/>
    </row>
    <row r="2416" spans="8:9" x14ac:dyDescent="0.2">
      <c r="H2416" s="26"/>
      <c r="I2416" s="26"/>
    </row>
    <row r="2417" spans="8:9" x14ac:dyDescent="0.2">
      <c r="H2417" s="26"/>
      <c r="I2417" s="26"/>
    </row>
    <row r="2418" spans="8:9" x14ac:dyDescent="0.2">
      <c r="H2418" s="26"/>
      <c r="I2418" s="26"/>
    </row>
    <row r="2419" spans="8:9" x14ac:dyDescent="0.2">
      <c r="H2419" s="26"/>
      <c r="I2419" s="26"/>
    </row>
    <row r="2420" spans="8:9" x14ac:dyDescent="0.2">
      <c r="H2420" s="26"/>
      <c r="I2420" s="26"/>
    </row>
    <row r="2421" spans="8:9" x14ac:dyDescent="0.2">
      <c r="H2421" s="26"/>
      <c r="I2421" s="26"/>
    </row>
    <row r="2422" spans="8:9" x14ac:dyDescent="0.2">
      <c r="H2422" s="26"/>
      <c r="I2422" s="26"/>
    </row>
    <row r="2423" spans="8:9" x14ac:dyDescent="0.2">
      <c r="H2423" s="26"/>
      <c r="I2423" s="26"/>
    </row>
    <row r="2424" spans="8:9" x14ac:dyDescent="0.2">
      <c r="H2424" s="26"/>
      <c r="I2424" s="26"/>
    </row>
    <row r="2425" spans="8:9" x14ac:dyDescent="0.2">
      <c r="H2425" s="26"/>
      <c r="I2425" s="26"/>
    </row>
    <row r="2426" spans="8:9" x14ac:dyDescent="0.2">
      <c r="H2426" s="26"/>
      <c r="I2426" s="26"/>
    </row>
    <row r="2427" spans="8:9" x14ac:dyDescent="0.2">
      <c r="H2427" s="26"/>
      <c r="I2427" s="26"/>
    </row>
    <row r="2428" spans="8:9" x14ac:dyDescent="0.2">
      <c r="H2428" s="26"/>
      <c r="I2428" s="26"/>
    </row>
    <row r="2429" spans="8:9" x14ac:dyDescent="0.2">
      <c r="H2429" s="26"/>
      <c r="I2429" s="26"/>
    </row>
    <row r="2430" spans="8:9" x14ac:dyDescent="0.2">
      <c r="H2430" s="26"/>
      <c r="I2430" s="26"/>
    </row>
    <row r="2431" spans="8:9" x14ac:dyDescent="0.2">
      <c r="H2431" s="26"/>
      <c r="I2431" s="26"/>
    </row>
    <row r="2432" spans="8:9" x14ac:dyDescent="0.2">
      <c r="H2432" s="26"/>
      <c r="I2432" s="26"/>
    </row>
    <row r="2433" spans="8:9" x14ac:dyDescent="0.2">
      <c r="H2433" s="26"/>
      <c r="I2433" s="26"/>
    </row>
    <row r="2434" spans="8:9" x14ac:dyDescent="0.2">
      <c r="H2434" s="26"/>
      <c r="I2434" s="26"/>
    </row>
    <row r="2435" spans="8:9" x14ac:dyDescent="0.2">
      <c r="H2435" s="26"/>
      <c r="I2435" s="26"/>
    </row>
    <row r="2436" spans="8:9" x14ac:dyDescent="0.2">
      <c r="H2436" s="26"/>
      <c r="I2436" s="26"/>
    </row>
    <row r="2437" spans="8:9" x14ac:dyDescent="0.2">
      <c r="H2437" s="26"/>
      <c r="I2437" s="26"/>
    </row>
    <row r="2438" spans="8:9" x14ac:dyDescent="0.2">
      <c r="H2438" s="26"/>
      <c r="I2438" s="26"/>
    </row>
    <row r="2439" spans="8:9" x14ac:dyDescent="0.2">
      <c r="H2439" s="26"/>
      <c r="I2439" s="26"/>
    </row>
    <row r="2440" spans="8:9" x14ac:dyDescent="0.2">
      <c r="H2440" s="26"/>
      <c r="I2440" s="26"/>
    </row>
    <row r="2441" spans="8:9" x14ac:dyDescent="0.2">
      <c r="H2441" s="26"/>
      <c r="I2441" s="26"/>
    </row>
    <row r="2442" spans="8:9" x14ac:dyDescent="0.2">
      <c r="H2442" s="26"/>
      <c r="I2442" s="26"/>
    </row>
    <row r="2443" spans="8:9" x14ac:dyDescent="0.2">
      <c r="H2443" s="26"/>
      <c r="I2443" s="26"/>
    </row>
    <row r="2444" spans="8:9" x14ac:dyDescent="0.2">
      <c r="H2444" s="26"/>
      <c r="I2444" s="26"/>
    </row>
    <row r="2445" spans="8:9" x14ac:dyDescent="0.2">
      <c r="H2445" s="26"/>
      <c r="I2445" s="26"/>
    </row>
    <row r="2446" spans="8:9" x14ac:dyDescent="0.2">
      <c r="H2446" s="26"/>
      <c r="I2446" s="26"/>
    </row>
    <row r="2447" spans="8:9" x14ac:dyDescent="0.2">
      <c r="H2447" s="26"/>
      <c r="I2447" s="26"/>
    </row>
    <row r="2448" spans="8:9" x14ac:dyDescent="0.2">
      <c r="H2448" s="26"/>
      <c r="I2448" s="26"/>
    </row>
    <row r="2449" spans="8:9" x14ac:dyDescent="0.2">
      <c r="H2449" s="26"/>
      <c r="I2449" s="26"/>
    </row>
    <row r="2450" spans="8:9" x14ac:dyDescent="0.2">
      <c r="H2450" s="26"/>
      <c r="I2450" s="26"/>
    </row>
    <row r="2451" spans="8:9" x14ac:dyDescent="0.2">
      <c r="H2451" s="26"/>
      <c r="I2451" s="26"/>
    </row>
    <row r="2452" spans="8:9" x14ac:dyDescent="0.2">
      <c r="H2452" s="26"/>
      <c r="I2452" s="26"/>
    </row>
    <row r="2453" spans="8:9" x14ac:dyDescent="0.2">
      <c r="H2453" s="26"/>
      <c r="I2453" s="26"/>
    </row>
    <row r="2454" spans="8:9" x14ac:dyDescent="0.2">
      <c r="H2454" s="26"/>
      <c r="I2454" s="26"/>
    </row>
    <row r="2455" spans="8:9" x14ac:dyDescent="0.2">
      <c r="H2455" s="26"/>
      <c r="I2455" s="26"/>
    </row>
    <row r="2456" spans="8:9" x14ac:dyDescent="0.2">
      <c r="H2456" s="26"/>
      <c r="I2456" s="26"/>
    </row>
    <row r="2457" spans="8:9" x14ac:dyDescent="0.2">
      <c r="H2457" s="26"/>
      <c r="I2457" s="26"/>
    </row>
    <row r="2458" spans="8:9" x14ac:dyDescent="0.2">
      <c r="H2458" s="26"/>
      <c r="I2458" s="26"/>
    </row>
    <row r="2459" spans="8:9" x14ac:dyDescent="0.2">
      <c r="H2459" s="26"/>
      <c r="I2459" s="26"/>
    </row>
    <row r="2460" spans="8:9" x14ac:dyDescent="0.2">
      <c r="H2460" s="26"/>
      <c r="I2460" s="26"/>
    </row>
    <row r="2461" spans="8:9" x14ac:dyDescent="0.2">
      <c r="H2461" s="26"/>
      <c r="I2461" s="26"/>
    </row>
    <row r="2462" spans="8:9" x14ac:dyDescent="0.2">
      <c r="H2462" s="26"/>
      <c r="I2462" s="26"/>
    </row>
    <row r="2463" spans="8:9" x14ac:dyDescent="0.2">
      <c r="H2463" s="26"/>
      <c r="I2463" s="26"/>
    </row>
    <row r="2464" spans="8:9" x14ac:dyDescent="0.2">
      <c r="H2464" s="26"/>
      <c r="I2464" s="26"/>
    </row>
    <row r="2465" spans="8:9" x14ac:dyDescent="0.2">
      <c r="H2465" s="26"/>
      <c r="I2465" s="26"/>
    </row>
    <row r="2466" spans="8:9" x14ac:dyDescent="0.2">
      <c r="H2466" s="26"/>
      <c r="I2466" s="26"/>
    </row>
    <row r="2467" spans="8:9" x14ac:dyDescent="0.2">
      <c r="H2467" s="26"/>
      <c r="I2467" s="26"/>
    </row>
    <row r="2468" spans="8:9" x14ac:dyDescent="0.2">
      <c r="H2468" s="26"/>
      <c r="I2468" s="26"/>
    </row>
    <row r="2469" spans="8:9" x14ac:dyDescent="0.2">
      <c r="H2469" s="26"/>
      <c r="I2469" s="26"/>
    </row>
    <row r="2470" spans="8:9" x14ac:dyDescent="0.2">
      <c r="H2470" s="26"/>
      <c r="I2470" s="26"/>
    </row>
    <row r="2471" spans="8:9" x14ac:dyDescent="0.2">
      <c r="H2471" s="26"/>
      <c r="I2471" s="26"/>
    </row>
    <row r="2472" spans="8:9" x14ac:dyDescent="0.2">
      <c r="H2472" s="26"/>
      <c r="I2472" s="26"/>
    </row>
    <row r="2473" spans="8:9" x14ac:dyDescent="0.2">
      <c r="H2473" s="26"/>
      <c r="I2473" s="26"/>
    </row>
    <row r="2474" spans="8:9" x14ac:dyDescent="0.2">
      <c r="H2474" s="26"/>
      <c r="I2474" s="26"/>
    </row>
    <row r="2475" spans="8:9" x14ac:dyDescent="0.2">
      <c r="H2475" s="26"/>
      <c r="I2475" s="26"/>
    </row>
    <row r="2476" spans="8:9" x14ac:dyDescent="0.2">
      <c r="H2476" s="26"/>
      <c r="I2476" s="26"/>
    </row>
    <row r="2477" spans="8:9" x14ac:dyDescent="0.2">
      <c r="H2477" s="26"/>
      <c r="I2477" s="26"/>
    </row>
    <row r="2478" spans="8:9" x14ac:dyDescent="0.2">
      <c r="H2478" s="26"/>
      <c r="I2478" s="26"/>
    </row>
    <row r="2479" spans="8:9" x14ac:dyDescent="0.2">
      <c r="H2479" s="26"/>
      <c r="I2479" s="26"/>
    </row>
    <row r="2480" spans="8:9" x14ac:dyDescent="0.2">
      <c r="H2480" s="26"/>
      <c r="I2480" s="26"/>
    </row>
    <row r="2481" spans="8:9" x14ac:dyDescent="0.2">
      <c r="H2481" s="26"/>
      <c r="I2481" s="26"/>
    </row>
    <row r="2482" spans="8:9" x14ac:dyDescent="0.2">
      <c r="H2482" s="26"/>
      <c r="I2482" s="26"/>
    </row>
    <row r="2483" spans="8:9" x14ac:dyDescent="0.2">
      <c r="H2483" s="26"/>
      <c r="I2483" s="26"/>
    </row>
    <row r="2484" spans="8:9" x14ac:dyDescent="0.2">
      <c r="H2484" s="26"/>
      <c r="I2484" s="26"/>
    </row>
    <row r="2485" spans="8:9" x14ac:dyDescent="0.2">
      <c r="H2485" s="26"/>
      <c r="I2485" s="26"/>
    </row>
    <row r="2486" spans="8:9" x14ac:dyDescent="0.2">
      <c r="H2486" s="26"/>
      <c r="I2486" s="26"/>
    </row>
    <row r="2487" spans="8:9" x14ac:dyDescent="0.2">
      <c r="H2487" s="26"/>
      <c r="I2487" s="26"/>
    </row>
    <row r="2488" spans="8:9" x14ac:dyDescent="0.2">
      <c r="H2488" s="26"/>
      <c r="I2488" s="26"/>
    </row>
    <row r="2489" spans="8:9" x14ac:dyDescent="0.2">
      <c r="H2489" s="26"/>
      <c r="I2489" s="26"/>
    </row>
    <row r="2490" spans="8:9" x14ac:dyDescent="0.2">
      <c r="H2490" s="26"/>
      <c r="I2490" s="26"/>
    </row>
    <row r="2491" spans="8:9" x14ac:dyDescent="0.2">
      <c r="H2491" s="26"/>
      <c r="I2491" s="26"/>
    </row>
    <row r="2492" spans="8:9" x14ac:dyDescent="0.2">
      <c r="H2492" s="26"/>
      <c r="I2492" s="26"/>
    </row>
    <row r="2493" spans="8:9" x14ac:dyDescent="0.2">
      <c r="H2493" s="26"/>
      <c r="I2493" s="26"/>
    </row>
    <row r="2494" spans="8:9" x14ac:dyDescent="0.2">
      <c r="H2494" s="26"/>
      <c r="I2494" s="26"/>
    </row>
    <row r="2495" spans="8:9" x14ac:dyDescent="0.2">
      <c r="H2495" s="26"/>
      <c r="I2495" s="26"/>
    </row>
    <row r="2496" spans="8:9" x14ac:dyDescent="0.2">
      <c r="H2496" s="26"/>
      <c r="I2496" s="26"/>
    </row>
    <row r="2497" spans="8:9" x14ac:dyDescent="0.2">
      <c r="H2497" s="26"/>
      <c r="I2497" s="26"/>
    </row>
    <row r="2498" spans="8:9" x14ac:dyDescent="0.2">
      <c r="H2498" s="26"/>
      <c r="I2498" s="26"/>
    </row>
    <row r="2499" spans="8:9" x14ac:dyDescent="0.2">
      <c r="H2499" s="26"/>
      <c r="I2499" s="26"/>
    </row>
    <row r="2500" spans="8:9" x14ac:dyDescent="0.2">
      <c r="H2500" s="26"/>
      <c r="I2500" s="26"/>
    </row>
    <row r="2501" spans="8:9" x14ac:dyDescent="0.2">
      <c r="H2501" s="26"/>
      <c r="I2501" s="26"/>
    </row>
    <row r="2502" spans="8:9" x14ac:dyDescent="0.2">
      <c r="H2502" s="26"/>
      <c r="I2502" s="26"/>
    </row>
    <row r="2503" spans="8:9" x14ac:dyDescent="0.2">
      <c r="H2503" s="26"/>
      <c r="I2503" s="26"/>
    </row>
    <row r="2504" spans="8:9" x14ac:dyDescent="0.2">
      <c r="H2504" s="26"/>
      <c r="I2504" s="26"/>
    </row>
    <row r="2505" spans="8:9" x14ac:dyDescent="0.2">
      <c r="H2505" s="26"/>
      <c r="I2505" s="26"/>
    </row>
    <row r="2506" spans="8:9" x14ac:dyDescent="0.2">
      <c r="H2506" s="26"/>
      <c r="I2506" s="26"/>
    </row>
    <row r="2507" spans="8:9" x14ac:dyDescent="0.2">
      <c r="H2507" s="26"/>
      <c r="I2507" s="26"/>
    </row>
    <row r="2508" spans="8:9" x14ac:dyDescent="0.2">
      <c r="H2508" s="26"/>
      <c r="I2508" s="26"/>
    </row>
    <row r="2509" spans="8:9" x14ac:dyDescent="0.2">
      <c r="H2509" s="26"/>
      <c r="I2509" s="26"/>
    </row>
    <row r="2510" spans="8:9" x14ac:dyDescent="0.2">
      <c r="H2510" s="26"/>
      <c r="I2510" s="26"/>
    </row>
    <row r="2511" spans="8:9" x14ac:dyDescent="0.2">
      <c r="H2511" s="26"/>
      <c r="I2511" s="26"/>
    </row>
    <row r="2512" spans="8:9" x14ac:dyDescent="0.2">
      <c r="H2512" s="26"/>
      <c r="I2512" s="26"/>
    </row>
    <row r="2513" spans="8:9" x14ac:dyDescent="0.2">
      <c r="H2513" s="26"/>
      <c r="I2513" s="26"/>
    </row>
    <row r="2514" spans="8:9" x14ac:dyDescent="0.2">
      <c r="H2514" s="26"/>
      <c r="I2514" s="26"/>
    </row>
    <row r="2515" spans="8:9" x14ac:dyDescent="0.2">
      <c r="H2515" s="26"/>
      <c r="I2515" s="26"/>
    </row>
    <row r="2516" spans="8:9" x14ac:dyDescent="0.2">
      <c r="H2516" s="26"/>
      <c r="I2516" s="26"/>
    </row>
    <row r="2517" spans="8:9" x14ac:dyDescent="0.2">
      <c r="H2517" s="26"/>
      <c r="I2517" s="26"/>
    </row>
    <row r="2518" spans="8:9" x14ac:dyDescent="0.2">
      <c r="H2518" s="26"/>
      <c r="I2518" s="26"/>
    </row>
    <row r="2519" spans="8:9" x14ac:dyDescent="0.2">
      <c r="H2519" s="26"/>
      <c r="I2519" s="26"/>
    </row>
    <row r="2520" spans="8:9" x14ac:dyDescent="0.2">
      <c r="H2520" s="26"/>
      <c r="I2520" s="26"/>
    </row>
    <row r="2521" spans="8:9" x14ac:dyDescent="0.2">
      <c r="H2521" s="26"/>
      <c r="I2521" s="26"/>
    </row>
    <row r="2522" spans="8:9" x14ac:dyDescent="0.2">
      <c r="H2522" s="26"/>
      <c r="I2522" s="26"/>
    </row>
    <row r="2523" spans="8:9" x14ac:dyDescent="0.2">
      <c r="H2523" s="26"/>
      <c r="I2523" s="26"/>
    </row>
    <row r="2524" spans="8:9" x14ac:dyDescent="0.2">
      <c r="H2524" s="26"/>
      <c r="I2524" s="26"/>
    </row>
    <row r="2525" spans="8:9" x14ac:dyDescent="0.2">
      <c r="H2525" s="26"/>
      <c r="I2525" s="26"/>
    </row>
    <row r="2526" spans="8:9" x14ac:dyDescent="0.2">
      <c r="H2526" s="26"/>
      <c r="I2526" s="26"/>
    </row>
    <row r="2527" spans="8:9" x14ac:dyDescent="0.2">
      <c r="H2527" s="26"/>
      <c r="I2527" s="26"/>
    </row>
    <row r="2528" spans="8:9" x14ac:dyDescent="0.2">
      <c r="H2528" s="26"/>
      <c r="I2528" s="26"/>
    </row>
    <row r="2529" spans="8:9" x14ac:dyDescent="0.2">
      <c r="H2529" s="26"/>
      <c r="I2529" s="26"/>
    </row>
    <row r="2530" spans="8:9" x14ac:dyDescent="0.2">
      <c r="H2530" s="26"/>
      <c r="I2530" s="26"/>
    </row>
    <row r="2531" spans="8:9" x14ac:dyDescent="0.2">
      <c r="H2531" s="26"/>
      <c r="I2531" s="26"/>
    </row>
    <row r="2532" spans="8:9" x14ac:dyDescent="0.2">
      <c r="H2532" s="26"/>
      <c r="I2532" s="26"/>
    </row>
    <row r="2533" spans="8:9" x14ac:dyDescent="0.2">
      <c r="H2533" s="26"/>
      <c r="I2533" s="26"/>
    </row>
    <row r="2534" spans="8:9" x14ac:dyDescent="0.2">
      <c r="H2534" s="26"/>
      <c r="I2534" s="26"/>
    </row>
    <row r="2535" spans="8:9" x14ac:dyDescent="0.2">
      <c r="H2535" s="26"/>
      <c r="I2535" s="26"/>
    </row>
    <row r="2536" spans="8:9" x14ac:dyDescent="0.2">
      <c r="H2536" s="26"/>
      <c r="I2536" s="26"/>
    </row>
    <row r="2537" spans="8:9" x14ac:dyDescent="0.2">
      <c r="H2537" s="26"/>
      <c r="I2537" s="26"/>
    </row>
    <row r="2538" spans="8:9" x14ac:dyDescent="0.2">
      <c r="H2538" s="26"/>
      <c r="I2538" s="26"/>
    </row>
    <row r="2539" spans="8:9" x14ac:dyDescent="0.2">
      <c r="H2539" s="26"/>
      <c r="I2539" s="26"/>
    </row>
    <row r="2540" spans="8:9" x14ac:dyDescent="0.2">
      <c r="H2540" s="26"/>
      <c r="I2540" s="26"/>
    </row>
    <row r="2541" spans="8:9" x14ac:dyDescent="0.2">
      <c r="H2541" s="26"/>
      <c r="I2541" s="26"/>
    </row>
    <row r="2542" spans="8:9" x14ac:dyDescent="0.2">
      <c r="H2542" s="26"/>
      <c r="I2542" s="26"/>
    </row>
    <row r="2543" spans="8:9" x14ac:dyDescent="0.2">
      <c r="H2543" s="26"/>
      <c r="I2543" s="26"/>
    </row>
    <row r="2544" spans="8:9" x14ac:dyDescent="0.2">
      <c r="H2544" s="26"/>
      <c r="I2544" s="26"/>
    </row>
    <row r="2545" spans="8:9" x14ac:dyDescent="0.2">
      <c r="H2545" s="26"/>
      <c r="I2545" s="26"/>
    </row>
    <row r="2546" spans="8:9" x14ac:dyDescent="0.2">
      <c r="H2546" s="26"/>
      <c r="I2546" s="26"/>
    </row>
    <row r="2547" spans="8:9" x14ac:dyDescent="0.2">
      <c r="H2547" s="26"/>
      <c r="I2547" s="26"/>
    </row>
    <row r="2548" spans="8:9" x14ac:dyDescent="0.2">
      <c r="H2548" s="26"/>
      <c r="I2548" s="26"/>
    </row>
    <row r="2549" spans="8:9" x14ac:dyDescent="0.2">
      <c r="H2549" s="26"/>
      <c r="I2549" s="26"/>
    </row>
    <row r="2550" spans="8:9" x14ac:dyDescent="0.2">
      <c r="H2550" s="26"/>
      <c r="I2550" s="26"/>
    </row>
    <row r="2551" spans="8:9" x14ac:dyDescent="0.2">
      <c r="H2551" s="26"/>
      <c r="I2551" s="26"/>
    </row>
    <row r="2552" spans="8:9" x14ac:dyDescent="0.2">
      <c r="H2552" s="26"/>
      <c r="I2552" s="26"/>
    </row>
    <row r="2553" spans="8:9" x14ac:dyDescent="0.2">
      <c r="H2553" s="26"/>
      <c r="I2553" s="26"/>
    </row>
    <row r="2554" spans="8:9" x14ac:dyDescent="0.2">
      <c r="H2554" s="26"/>
      <c r="I2554" s="26"/>
    </row>
    <row r="2555" spans="8:9" x14ac:dyDescent="0.2">
      <c r="H2555" s="26"/>
      <c r="I2555" s="26"/>
    </row>
    <row r="2556" spans="8:9" x14ac:dyDescent="0.2">
      <c r="H2556" s="26"/>
      <c r="I2556" s="26"/>
    </row>
    <row r="2557" spans="8:9" x14ac:dyDescent="0.2">
      <c r="H2557" s="26"/>
      <c r="I2557" s="26"/>
    </row>
    <row r="2558" spans="8:9" x14ac:dyDescent="0.2">
      <c r="H2558" s="26"/>
      <c r="I2558" s="26"/>
    </row>
    <row r="2559" spans="8:9" x14ac:dyDescent="0.2">
      <c r="H2559" s="26"/>
      <c r="I2559" s="26"/>
    </row>
    <row r="2560" spans="8:9" x14ac:dyDescent="0.2">
      <c r="H2560" s="26"/>
      <c r="I2560" s="26"/>
    </row>
    <row r="2561" spans="8:9" x14ac:dyDescent="0.2">
      <c r="H2561" s="26"/>
      <c r="I2561" s="26"/>
    </row>
    <row r="2562" spans="8:9" x14ac:dyDescent="0.2">
      <c r="H2562" s="26"/>
      <c r="I2562" s="26"/>
    </row>
    <row r="2563" spans="8:9" x14ac:dyDescent="0.2">
      <c r="H2563" s="26"/>
      <c r="I2563" s="26"/>
    </row>
    <row r="2564" spans="8:9" x14ac:dyDescent="0.2">
      <c r="H2564" s="26"/>
      <c r="I2564" s="26"/>
    </row>
    <row r="2565" spans="8:9" x14ac:dyDescent="0.2">
      <c r="H2565" s="26"/>
      <c r="I2565" s="26"/>
    </row>
    <row r="2566" spans="8:9" x14ac:dyDescent="0.2">
      <c r="H2566" s="26"/>
      <c r="I2566" s="26"/>
    </row>
    <row r="2567" spans="8:9" x14ac:dyDescent="0.2">
      <c r="H2567" s="26"/>
      <c r="I2567" s="26"/>
    </row>
    <row r="2568" spans="8:9" x14ac:dyDescent="0.2">
      <c r="H2568" s="26"/>
      <c r="I2568" s="26"/>
    </row>
    <row r="2569" spans="8:9" x14ac:dyDescent="0.2">
      <c r="H2569" s="26"/>
      <c r="I2569" s="26"/>
    </row>
    <row r="2570" spans="8:9" x14ac:dyDescent="0.2">
      <c r="H2570" s="26"/>
      <c r="I2570" s="26"/>
    </row>
    <row r="2571" spans="8:9" x14ac:dyDescent="0.2">
      <c r="H2571" s="26"/>
      <c r="I2571" s="26"/>
    </row>
    <row r="2572" spans="8:9" x14ac:dyDescent="0.2">
      <c r="H2572" s="26"/>
      <c r="I2572" s="26"/>
    </row>
    <row r="2573" spans="8:9" x14ac:dyDescent="0.2">
      <c r="H2573" s="26"/>
      <c r="I2573" s="26"/>
    </row>
    <row r="2574" spans="8:9" x14ac:dyDescent="0.2">
      <c r="H2574" s="26"/>
      <c r="I2574" s="26"/>
    </row>
    <row r="2575" spans="8:9" x14ac:dyDescent="0.2">
      <c r="H2575" s="26"/>
      <c r="I2575" s="26"/>
    </row>
    <row r="2576" spans="8:9" x14ac:dyDescent="0.2">
      <c r="H2576" s="26"/>
      <c r="I2576" s="26"/>
    </row>
    <row r="2577" spans="8:9" x14ac:dyDescent="0.2">
      <c r="H2577" s="26"/>
      <c r="I2577" s="26"/>
    </row>
    <row r="2578" spans="8:9" x14ac:dyDescent="0.2">
      <c r="H2578" s="26"/>
      <c r="I2578" s="26"/>
    </row>
    <row r="2579" spans="8:9" x14ac:dyDescent="0.2">
      <c r="H2579" s="26"/>
      <c r="I2579" s="26"/>
    </row>
    <row r="2580" spans="8:9" x14ac:dyDescent="0.2">
      <c r="H2580" s="26"/>
      <c r="I2580" s="26"/>
    </row>
    <row r="2581" spans="8:9" x14ac:dyDescent="0.2">
      <c r="H2581" s="26"/>
      <c r="I2581" s="26"/>
    </row>
    <row r="2582" spans="8:9" x14ac:dyDescent="0.2">
      <c r="H2582" s="26"/>
      <c r="I2582" s="26"/>
    </row>
    <row r="2583" spans="8:9" x14ac:dyDescent="0.2">
      <c r="H2583" s="26"/>
      <c r="I2583" s="26"/>
    </row>
    <row r="2584" spans="8:9" x14ac:dyDescent="0.2">
      <c r="H2584" s="26"/>
      <c r="I2584" s="26"/>
    </row>
    <row r="2585" spans="8:9" x14ac:dyDescent="0.2">
      <c r="H2585" s="26"/>
      <c r="I2585" s="26"/>
    </row>
    <row r="2586" spans="8:9" x14ac:dyDescent="0.2">
      <c r="H2586" s="26"/>
      <c r="I2586" s="26"/>
    </row>
    <row r="2587" spans="8:9" x14ac:dyDescent="0.2">
      <c r="H2587" s="26"/>
      <c r="I2587" s="26"/>
    </row>
    <row r="2588" spans="8:9" x14ac:dyDescent="0.2">
      <c r="H2588" s="26"/>
      <c r="I2588" s="26"/>
    </row>
    <row r="2589" spans="8:9" x14ac:dyDescent="0.2">
      <c r="H2589" s="26"/>
      <c r="I2589" s="26"/>
    </row>
    <row r="2590" spans="8:9" x14ac:dyDescent="0.2">
      <c r="H2590" s="26"/>
      <c r="I2590" s="26"/>
    </row>
    <row r="2591" spans="8:9" x14ac:dyDescent="0.2">
      <c r="H2591" s="26"/>
      <c r="I2591" s="26"/>
    </row>
    <row r="2592" spans="8:9" x14ac:dyDescent="0.2">
      <c r="H2592" s="26"/>
      <c r="I2592" s="26"/>
    </row>
    <row r="2593" spans="8:9" x14ac:dyDescent="0.2">
      <c r="H2593" s="26"/>
      <c r="I2593" s="26"/>
    </row>
    <row r="2594" spans="8:9" x14ac:dyDescent="0.2">
      <c r="H2594" s="26"/>
      <c r="I2594" s="26"/>
    </row>
    <row r="2595" spans="8:9" x14ac:dyDescent="0.2">
      <c r="H2595" s="26"/>
      <c r="I2595" s="26"/>
    </row>
    <row r="2596" spans="8:9" x14ac:dyDescent="0.2">
      <c r="H2596" s="26"/>
      <c r="I2596" s="26"/>
    </row>
    <row r="2597" spans="8:9" x14ac:dyDescent="0.2">
      <c r="H2597" s="26"/>
      <c r="I2597" s="26"/>
    </row>
    <row r="2598" spans="8:9" x14ac:dyDescent="0.2">
      <c r="H2598" s="26"/>
      <c r="I2598" s="26"/>
    </row>
    <row r="2599" spans="8:9" x14ac:dyDescent="0.2">
      <c r="H2599" s="26"/>
      <c r="I2599" s="26"/>
    </row>
    <row r="2600" spans="8:9" x14ac:dyDescent="0.2">
      <c r="H2600" s="26"/>
      <c r="I2600" s="26"/>
    </row>
    <row r="2601" spans="8:9" x14ac:dyDescent="0.2">
      <c r="H2601" s="26"/>
      <c r="I2601" s="26"/>
    </row>
    <row r="2602" spans="8:9" x14ac:dyDescent="0.2">
      <c r="H2602" s="26"/>
      <c r="I2602" s="26"/>
    </row>
    <row r="2603" spans="8:9" x14ac:dyDescent="0.2">
      <c r="H2603" s="26"/>
      <c r="I2603" s="26"/>
    </row>
    <row r="2604" spans="8:9" x14ac:dyDescent="0.2">
      <c r="H2604" s="26"/>
      <c r="I2604" s="26"/>
    </row>
    <row r="2605" spans="8:9" x14ac:dyDescent="0.2">
      <c r="H2605" s="26"/>
      <c r="I2605" s="26"/>
    </row>
    <row r="2606" spans="8:9" x14ac:dyDescent="0.2">
      <c r="H2606" s="26"/>
      <c r="I2606" s="26"/>
    </row>
    <row r="2607" spans="8:9" x14ac:dyDescent="0.2">
      <c r="H2607" s="26"/>
      <c r="I2607" s="26"/>
    </row>
    <row r="2608" spans="8:9" x14ac:dyDescent="0.2">
      <c r="H2608" s="26"/>
      <c r="I2608" s="26"/>
    </row>
    <row r="2609" spans="8:9" x14ac:dyDescent="0.2">
      <c r="H2609" s="26"/>
      <c r="I2609" s="26"/>
    </row>
    <row r="2610" spans="8:9" x14ac:dyDescent="0.2">
      <c r="H2610" s="26"/>
      <c r="I2610" s="26"/>
    </row>
    <row r="2611" spans="8:9" x14ac:dyDescent="0.2">
      <c r="H2611" s="26"/>
      <c r="I2611" s="26"/>
    </row>
    <row r="2612" spans="8:9" x14ac:dyDescent="0.2">
      <c r="H2612" s="26"/>
      <c r="I2612" s="26"/>
    </row>
    <row r="2613" spans="8:9" x14ac:dyDescent="0.2">
      <c r="H2613" s="26"/>
      <c r="I2613" s="26"/>
    </row>
    <row r="2614" spans="8:9" x14ac:dyDescent="0.2">
      <c r="H2614" s="26"/>
      <c r="I2614" s="26"/>
    </row>
    <row r="2615" spans="8:9" x14ac:dyDescent="0.2">
      <c r="H2615" s="26"/>
      <c r="I2615" s="26"/>
    </row>
    <row r="2616" spans="8:9" x14ac:dyDescent="0.2">
      <c r="H2616" s="26"/>
      <c r="I2616" s="26"/>
    </row>
    <row r="2617" spans="8:9" x14ac:dyDescent="0.2">
      <c r="H2617" s="26"/>
      <c r="I2617" s="26"/>
    </row>
    <row r="2618" spans="8:9" x14ac:dyDescent="0.2">
      <c r="H2618" s="26"/>
      <c r="I2618" s="26"/>
    </row>
    <row r="2619" spans="8:9" x14ac:dyDescent="0.2">
      <c r="H2619" s="26"/>
      <c r="I2619" s="26"/>
    </row>
    <row r="2620" spans="8:9" x14ac:dyDescent="0.2">
      <c r="H2620" s="26"/>
      <c r="I2620" s="26"/>
    </row>
    <row r="2621" spans="8:9" x14ac:dyDescent="0.2">
      <c r="H2621" s="26"/>
      <c r="I2621" s="26"/>
    </row>
    <row r="2622" spans="8:9" x14ac:dyDescent="0.2">
      <c r="H2622" s="26"/>
      <c r="I2622" s="26"/>
    </row>
    <row r="2623" spans="8:9" x14ac:dyDescent="0.2">
      <c r="H2623" s="26"/>
      <c r="I2623" s="26"/>
    </row>
    <row r="2624" spans="8:9" x14ac:dyDescent="0.2">
      <c r="H2624" s="26"/>
      <c r="I2624" s="26"/>
    </row>
    <row r="2625" spans="8:9" x14ac:dyDescent="0.2">
      <c r="H2625" s="26"/>
      <c r="I2625" s="26"/>
    </row>
    <row r="2626" spans="8:9" x14ac:dyDescent="0.2">
      <c r="H2626" s="26"/>
      <c r="I2626" s="26"/>
    </row>
    <row r="2627" spans="8:9" x14ac:dyDescent="0.2">
      <c r="H2627" s="26"/>
      <c r="I2627" s="26"/>
    </row>
    <row r="2628" spans="8:9" x14ac:dyDescent="0.2">
      <c r="H2628" s="26"/>
      <c r="I2628" s="26"/>
    </row>
    <row r="2629" spans="8:9" x14ac:dyDescent="0.2">
      <c r="H2629" s="26"/>
      <c r="I2629" s="26"/>
    </row>
    <row r="2630" spans="8:9" x14ac:dyDescent="0.2">
      <c r="H2630" s="26"/>
      <c r="I2630" s="26"/>
    </row>
    <row r="2631" spans="8:9" x14ac:dyDescent="0.2">
      <c r="H2631" s="26"/>
      <c r="I2631" s="26"/>
    </row>
    <row r="2632" spans="8:9" x14ac:dyDescent="0.2">
      <c r="H2632" s="26"/>
      <c r="I2632" s="26"/>
    </row>
    <row r="2633" spans="8:9" x14ac:dyDescent="0.2">
      <c r="H2633" s="26"/>
      <c r="I2633" s="26"/>
    </row>
    <row r="2634" spans="8:9" x14ac:dyDescent="0.2">
      <c r="H2634" s="26"/>
      <c r="I2634" s="26"/>
    </row>
    <row r="2635" spans="8:9" x14ac:dyDescent="0.2">
      <c r="H2635" s="26"/>
      <c r="I2635" s="26"/>
    </row>
    <row r="2636" spans="8:9" x14ac:dyDescent="0.2">
      <c r="H2636" s="26"/>
      <c r="I2636" s="26"/>
    </row>
    <row r="2637" spans="8:9" x14ac:dyDescent="0.2">
      <c r="H2637" s="26"/>
      <c r="I2637" s="26"/>
    </row>
    <row r="2638" spans="8:9" x14ac:dyDescent="0.2">
      <c r="H2638" s="26"/>
      <c r="I2638" s="26"/>
    </row>
    <row r="2639" spans="8:9" x14ac:dyDescent="0.2">
      <c r="H2639" s="26"/>
      <c r="I2639" s="26"/>
    </row>
    <row r="2640" spans="8:9" x14ac:dyDescent="0.2">
      <c r="H2640" s="26"/>
      <c r="I2640" s="26"/>
    </row>
    <row r="2641" spans="8:9" x14ac:dyDescent="0.2">
      <c r="H2641" s="26"/>
      <c r="I2641" s="26"/>
    </row>
    <row r="2642" spans="8:9" x14ac:dyDescent="0.2">
      <c r="H2642" s="26"/>
      <c r="I2642" s="26"/>
    </row>
    <row r="2643" spans="8:9" x14ac:dyDescent="0.2">
      <c r="H2643" s="26"/>
      <c r="I2643" s="26"/>
    </row>
    <row r="2644" spans="8:9" x14ac:dyDescent="0.2">
      <c r="H2644" s="26"/>
      <c r="I2644" s="26"/>
    </row>
    <row r="2645" spans="8:9" x14ac:dyDescent="0.2">
      <c r="H2645" s="26"/>
      <c r="I2645" s="26"/>
    </row>
    <row r="2646" spans="8:9" x14ac:dyDescent="0.2">
      <c r="H2646" s="26"/>
      <c r="I2646" s="26"/>
    </row>
    <row r="2647" spans="8:9" x14ac:dyDescent="0.2">
      <c r="H2647" s="26"/>
      <c r="I2647" s="26"/>
    </row>
    <row r="2648" spans="8:9" x14ac:dyDescent="0.2">
      <c r="H2648" s="26"/>
      <c r="I2648" s="26"/>
    </row>
    <row r="2649" spans="8:9" x14ac:dyDescent="0.2">
      <c r="H2649" s="26"/>
      <c r="I2649" s="26"/>
    </row>
    <row r="2650" spans="8:9" x14ac:dyDescent="0.2">
      <c r="H2650" s="26"/>
      <c r="I2650" s="26"/>
    </row>
    <row r="2651" spans="8:9" x14ac:dyDescent="0.2">
      <c r="H2651" s="26"/>
      <c r="I2651" s="26"/>
    </row>
    <row r="2652" spans="8:9" x14ac:dyDescent="0.2">
      <c r="H2652" s="26"/>
      <c r="I2652" s="26"/>
    </row>
    <row r="2653" spans="8:9" x14ac:dyDescent="0.2">
      <c r="H2653" s="26"/>
      <c r="I2653" s="26"/>
    </row>
    <row r="2654" spans="8:9" x14ac:dyDescent="0.2">
      <c r="H2654" s="26"/>
      <c r="I2654" s="26"/>
    </row>
    <row r="2655" spans="8:9" x14ac:dyDescent="0.2">
      <c r="H2655" s="26"/>
      <c r="I2655" s="26"/>
    </row>
    <row r="2656" spans="8:9" x14ac:dyDescent="0.2">
      <c r="H2656" s="26"/>
      <c r="I2656" s="26"/>
    </row>
    <row r="2657" spans="8:9" x14ac:dyDescent="0.2">
      <c r="H2657" s="26"/>
      <c r="I2657" s="26"/>
    </row>
    <row r="2658" spans="8:9" x14ac:dyDescent="0.2">
      <c r="H2658" s="26"/>
      <c r="I2658" s="26"/>
    </row>
    <row r="2659" spans="8:9" x14ac:dyDescent="0.2">
      <c r="H2659" s="26"/>
      <c r="I2659" s="26"/>
    </row>
    <row r="2660" spans="8:9" x14ac:dyDescent="0.2">
      <c r="H2660" s="26"/>
      <c r="I2660" s="26"/>
    </row>
    <row r="2661" spans="8:9" x14ac:dyDescent="0.2">
      <c r="H2661" s="26"/>
      <c r="I2661" s="26"/>
    </row>
    <row r="2662" spans="8:9" x14ac:dyDescent="0.2">
      <c r="H2662" s="26"/>
      <c r="I2662" s="26"/>
    </row>
    <row r="2663" spans="8:9" x14ac:dyDescent="0.2">
      <c r="H2663" s="26"/>
      <c r="I2663" s="26"/>
    </row>
    <row r="2664" spans="8:9" x14ac:dyDescent="0.2">
      <c r="H2664" s="26"/>
      <c r="I2664" s="26"/>
    </row>
    <row r="2665" spans="8:9" x14ac:dyDescent="0.2">
      <c r="H2665" s="26"/>
      <c r="I2665" s="26"/>
    </row>
    <row r="2666" spans="8:9" x14ac:dyDescent="0.2">
      <c r="H2666" s="26"/>
      <c r="I2666" s="26"/>
    </row>
    <row r="2667" spans="8:9" x14ac:dyDescent="0.2">
      <c r="H2667" s="26"/>
      <c r="I2667" s="26"/>
    </row>
    <row r="2668" spans="8:9" x14ac:dyDescent="0.2">
      <c r="H2668" s="26"/>
      <c r="I2668" s="26"/>
    </row>
    <row r="2669" spans="8:9" x14ac:dyDescent="0.2">
      <c r="H2669" s="26"/>
      <c r="I2669" s="26"/>
    </row>
    <row r="2670" spans="8:9" x14ac:dyDescent="0.2">
      <c r="H2670" s="26"/>
      <c r="I2670" s="26"/>
    </row>
    <row r="2671" spans="8:9" x14ac:dyDescent="0.2">
      <c r="H2671" s="26"/>
      <c r="I2671" s="26"/>
    </row>
    <row r="2672" spans="8:9" x14ac:dyDescent="0.2">
      <c r="H2672" s="26"/>
      <c r="I2672" s="26"/>
    </row>
    <row r="2673" spans="8:9" x14ac:dyDescent="0.2">
      <c r="H2673" s="26"/>
      <c r="I2673" s="26"/>
    </row>
    <row r="2674" spans="8:9" x14ac:dyDescent="0.2">
      <c r="H2674" s="26"/>
      <c r="I2674" s="26"/>
    </row>
    <row r="2675" spans="8:9" x14ac:dyDescent="0.2">
      <c r="H2675" s="26"/>
      <c r="I2675" s="26"/>
    </row>
    <row r="2676" spans="8:9" x14ac:dyDescent="0.2">
      <c r="H2676" s="26"/>
      <c r="I2676" s="26"/>
    </row>
    <row r="2677" spans="8:9" x14ac:dyDescent="0.2">
      <c r="H2677" s="26"/>
      <c r="I2677" s="26"/>
    </row>
    <row r="2678" spans="8:9" x14ac:dyDescent="0.2">
      <c r="H2678" s="26"/>
      <c r="I2678" s="26"/>
    </row>
    <row r="2679" spans="8:9" x14ac:dyDescent="0.2">
      <c r="H2679" s="26"/>
      <c r="I2679" s="26"/>
    </row>
    <row r="2680" spans="8:9" x14ac:dyDescent="0.2">
      <c r="H2680" s="26"/>
      <c r="I2680" s="26"/>
    </row>
    <row r="2681" spans="8:9" x14ac:dyDescent="0.2">
      <c r="H2681" s="26"/>
      <c r="I2681" s="26"/>
    </row>
    <row r="2682" spans="8:9" x14ac:dyDescent="0.2">
      <c r="H2682" s="26"/>
      <c r="I2682" s="26"/>
    </row>
    <row r="2683" spans="8:9" x14ac:dyDescent="0.2">
      <c r="H2683" s="26"/>
      <c r="I2683" s="26"/>
    </row>
    <row r="2684" spans="8:9" x14ac:dyDescent="0.2">
      <c r="H2684" s="26"/>
      <c r="I2684" s="26"/>
    </row>
    <row r="2685" spans="8:9" x14ac:dyDescent="0.2">
      <c r="H2685" s="26"/>
      <c r="I2685" s="26"/>
    </row>
    <row r="2686" spans="8:9" x14ac:dyDescent="0.2">
      <c r="H2686" s="26"/>
      <c r="I2686" s="26"/>
    </row>
    <row r="2687" spans="8:9" x14ac:dyDescent="0.2">
      <c r="H2687" s="26"/>
      <c r="I2687" s="26"/>
    </row>
    <row r="2688" spans="8:9" x14ac:dyDescent="0.2">
      <c r="H2688" s="26"/>
      <c r="I2688" s="26"/>
    </row>
    <row r="2689" spans="8:9" x14ac:dyDescent="0.2">
      <c r="H2689" s="26"/>
      <c r="I2689" s="26"/>
    </row>
    <row r="2690" spans="8:9" x14ac:dyDescent="0.2">
      <c r="H2690" s="26"/>
      <c r="I2690" s="26"/>
    </row>
    <row r="2691" spans="8:9" x14ac:dyDescent="0.2">
      <c r="H2691" s="26"/>
      <c r="I2691" s="26"/>
    </row>
    <row r="2692" spans="8:9" x14ac:dyDescent="0.2">
      <c r="H2692" s="26"/>
      <c r="I2692" s="26"/>
    </row>
    <row r="2693" spans="8:9" x14ac:dyDescent="0.2">
      <c r="H2693" s="26"/>
      <c r="I2693" s="26"/>
    </row>
    <row r="2694" spans="8:9" x14ac:dyDescent="0.2">
      <c r="H2694" s="26"/>
      <c r="I2694" s="26"/>
    </row>
    <row r="2695" spans="8:9" x14ac:dyDescent="0.2">
      <c r="H2695" s="26"/>
      <c r="I2695" s="26"/>
    </row>
    <row r="2696" spans="8:9" x14ac:dyDescent="0.2">
      <c r="H2696" s="26"/>
      <c r="I2696" s="26"/>
    </row>
    <row r="2697" spans="8:9" x14ac:dyDescent="0.2">
      <c r="H2697" s="26"/>
      <c r="I2697" s="26"/>
    </row>
    <row r="2698" spans="8:9" x14ac:dyDescent="0.2">
      <c r="H2698" s="26"/>
      <c r="I2698" s="26"/>
    </row>
    <row r="2699" spans="8:9" x14ac:dyDescent="0.2">
      <c r="H2699" s="26"/>
      <c r="I2699" s="26"/>
    </row>
    <row r="2700" spans="8:9" x14ac:dyDescent="0.2">
      <c r="H2700" s="26"/>
      <c r="I2700" s="26"/>
    </row>
    <row r="2701" spans="8:9" x14ac:dyDescent="0.2">
      <c r="H2701" s="26"/>
      <c r="I2701" s="26"/>
    </row>
    <row r="2702" spans="8:9" x14ac:dyDescent="0.2">
      <c r="H2702" s="26"/>
      <c r="I2702" s="26"/>
    </row>
    <row r="2703" spans="8:9" x14ac:dyDescent="0.2">
      <c r="H2703" s="26"/>
      <c r="I2703" s="26"/>
    </row>
    <row r="2704" spans="8:9" x14ac:dyDescent="0.2">
      <c r="H2704" s="26"/>
      <c r="I2704" s="26"/>
    </row>
    <row r="2705" spans="8:9" x14ac:dyDescent="0.2">
      <c r="H2705" s="26"/>
      <c r="I2705" s="26"/>
    </row>
    <row r="2706" spans="8:9" x14ac:dyDescent="0.2">
      <c r="H2706" s="26"/>
      <c r="I2706" s="26"/>
    </row>
    <row r="2707" spans="8:9" x14ac:dyDescent="0.2">
      <c r="H2707" s="26"/>
      <c r="I2707" s="26"/>
    </row>
    <row r="2708" spans="8:9" x14ac:dyDescent="0.2">
      <c r="H2708" s="26"/>
      <c r="I2708" s="26"/>
    </row>
    <row r="2709" spans="8:9" x14ac:dyDescent="0.2">
      <c r="H2709" s="26"/>
      <c r="I2709" s="26"/>
    </row>
    <row r="2710" spans="8:9" x14ac:dyDescent="0.2">
      <c r="H2710" s="26"/>
      <c r="I2710" s="26"/>
    </row>
    <row r="2711" spans="8:9" x14ac:dyDescent="0.2">
      <c r="H2711" s="26"/>
      <c r="I2711" s="26"/>
    </row>
    <row r="2712" spans="8:9" x14ac:dyDescent="0.2">
      <c r="H2712" s="26"/>
      <c r="I2712" s="26"/>
    </row>
    <row r="2713" spans="8:9" x14ac:dyDescent="0.2">
      <c r="H2713" s="26"/>
      <c r="I2713" s="26"/>
    </row>
    <row r="2714" spans="8:9" x14ac:dyDescent="0.2">
      <c r="H2714" s="26"/>
      <c r="I2714" s="26"/>
    </row>
    <row r="2715" spans="8:9" x14ac:dyDescent="0.2">
      <c r="H2715" s="26"/>
      <c r="I2715" s="26"/>
    </row>
    <row r="2716" spans="8:9" x14ac:dyDescent="0.2">
      <c r="H2716" s="26"/>
      <c r="I2716" s="26"/>
    </row>
    <row r="2717" spans="8:9" x14ac:dyDescent="0.2">
      <c r="H2717" s="26"/>
      <c r="I2717" s="26"/>
    </row>
    <row r="2718" spans="8:9" x14ac:dyDescent="0.2">
      <c r="H2718" s="26"/>
      <c r="I2718" s="26"/>
    </row>
    <row r="2719" spans="8:9" x14ac:dyDescent="0.2">
      <c r="H2719" s="26"/>
      <c r="I2719" s="26"/>
    </row>
    <row r="2720" spans="8:9" x14ac:dyDescent="0.2">
      <c r="H2720" s="26"/>
      <c r="I2720" s="26"/>
    </row>
    <row r="2721" spans="8:9" x14ac:dyDescent="0.2">
      <c r="H2721" s="26"/>
      <c r="I2721" s="26"/>
    </row>
    <row r="2722" spans="8:9" x14ac:dyDescent="0.2">
      <c r="H2722" s="26"/>
      <c r="I2722" s="26"/>
    </row>
    <row r="2723" spans="8:9" x14ac:dyDescent="0.2">
      <c r="H2723" s="26"/>
      <c r="I2723" s="26"/>
    </row>
    <row r="2724" spans="8:9" x14ac:dyDescent="0.2">
      <c r="H2724" s="26"/>
      <c r="I2724" s="26"/>
    </row>
    <row r="2725" spans="8:9" x14ac:dyDescent="0.2">
      <c r="H2725" s="26"/>
      <c r="I2725" s="26"/>
    </row>
    <row r="2726" spans="8:9" x14ac:dyDescent="0.2">
      <c r="H2726" s="26"/>
      <c r="I2726" s="26"/>
    </row>
    <row r="2727" spans="8:9" x14ac:dyDescent="0.2">
      <c r="H2727" s="26"/>
      <c r="I2727" s="26"/>
    </row>
    <row r="2728" spans="8:9" x14ac:dyDescent="0.2">
      <c r="H2728" s="26"/>
      <c r="I2728" s="26"/>
    </row>
    <row r="2729" spans="8:9" x14ac:dyDescent="0.2">
      <c r="H2729" s="26"/>
      <c r="I2729" s="26"/>
    </row>
    <row r="2730" spans="8:9" x14ac:dyDescent="0.2">
      <c r="H2730" s="26"/>
      <c r="I2730" s="26"/>
    </row>
    <row r="2731" spans="8:9" x14ac:dyDescent="0.2">
      <c r="H2731" s="26"/>
      <c r="I2731" s="26"/>
    </row>
    <row r="2732" spans="8:9" x14ac:dyDescent="0.2">
      <c r="H2732" s="26"/>
      <c r="I2732" s="26"/>
    </row>
    <row r="2733" spans="8:9" x14ac:dyDescent="0.2">
      <c r="H2733" s="26"/>
      <c r="I2733" s="26"/>
    </row>
    <row r="2734" spans="8:9" x14ac:dyDescent="0.2">
      <c r="H2734" s="26"/>
      <c r="I2734" s="26"/>
    </row>
    <row r="2735" spans="8:9" x14ac:dyDescent="0.2">
      <c r="H2735" s="26"/>
      <c r="I2735" s="26"/>
    </row>
    <row r="2736" spans="8:9" x14ac:dyDescent="0.2">
      <c r="H2736" s="26"/>
      <c r="I2736" s="26"/>
    </row>
    <row r="2737" spans="8:9" x14ac:dyDescent="0.2">
      <c r="H2737" s="26"/>
      <c r="I2737" s="26"/>
    </row>
    <row r="2738" spans="8:9" x14ac:dyDescent="0.2">
      <c r="H2738" s="26"/>
      <c r="I2738" s="26"/>
    </row>
    <row r="2739" spans="8:9" x14ac:dyDescent="0.2">
      <c r="H2739" s="26"/>
      <c r="I2739" s="26"/>
    </row>
    <row r="2740" spans="8:9" x14ac:dyDescent="0.2">
      <c r="H2740" s="26"/>
      <c r="I2740" s="26"/>
    </row>
    <row r="2741" spans="8:9" x14ac:dyDescent="0.2">
      <c r="H2741" s="26"/>
      <c r="I2741" s="26"/>
    </row>
    <row r="2742" spans="8:9" x14ac:dyDescent="0.2">
      <c r="H2742" s="26"/>
      <c r="I2742" s="26"/>
    </row>
    <row r="2743" spans="8:9" x14ac:dyDescent="0.2">
      <c r="H2743" s="26"/>
      <c r="I2743" s="26"/>
    </row>
    <row r="2744" spans="8:9" x14ac:dyDescent="0.2">
      <c r="H2744" s="26"/>
      <c r="I2744" s="26"/>
    </row>
    <row r="2745" spans="8:9" x14ac:dyDescent="0.2">
      <c r="H2745" s="26"/>
      <c r="I2745" s="26"/>
    </row>
    <row r="2746" spans="8:9" x14ac:dyDescent="0.2">
      <c r="H2746" s="26"/>
      <c r="I2746" s="26"/>
    </row>
    <row r="2747" spans="8:9" x14ac:dyDescent="0.2">
      <c r="H2747" s="26"/>
      <c r="I2747" s="26"/>
    </row>
    <row r="2748" spans="8:9" x14ac:dyDescent="0.2">
      <c r="H2748" s="26"/>
      <c r="I2748" s="26"/>
    </row>
    <row r="2749" spans="8:9" x14ac:dyDescent="0.2">
      <c r="H2749" s="26"/>
      <c r="I2749" s="26"/>
    </row>
    <row r="2750" spans="8:9" x14ac:dyDescent="0.2">
      <c r="H2750" s="26"/>
      <c r="I2750" s="26"/>
    </row>
    <row r="2751" spans="8:9" x14ac:dyDescent="0.2">
      <c r="H2751" s="26"/>
      <c r="I2751" s="26"/>
    </row>
    <row r="2752" spans="8:9" x14ac:dyDescent="0.2">
      <c r="H2752" s="26"/>
      <c r="I2752" s="26"/>
    </row>
    <row r="2753" spans="8:9" x14ac:dyDescent="0.2">
      <c r="H2753" s="26"/>
      <c r="I2753" s="26"/>
    </row>
    <row r="2754" spans="8:9" x14ac:dyDescent="0.2">
      <c r="H2754" s="26"/>
      <c r="I2754" s="26"/>
    </row>
    <row r="2755" spans="8:9" x14ac:dyDescent="0.2">
      <c r="H2755" s="26"/>
      <c r="I2755" s="26"/>
    </row>
    <row r="2756" spans="8:9" x14ac:dyDescent="0.2">
      <c r="H2756" s="26"/>
      <c r="I2756" s="26"/>
    </row>
    <row r="2757" spans="8:9" x14ac:dyDescent="0.2">
      <c r="H2757" s="26"/>
      <c r="I2757" s="26"/>
    </row>
    <row r="2758" spans="8:9" x14ac:dyDescent="0.2">
      <c r="H2758" s="26"/>
      <c r="I2758" s="26"/>
    </row>
    <row r="2759" spans="8:9" x14ac:dyDescent="0.2">
      <c r="H2759" s="26"/>
      <c r="I2759" s="26"/>
    </row>
    <row r="2760" spans="8:9" x14ac:dyDescent="0.2">
      <c r="H2760" s="26"/>
      <c r="I2760" s="26"/>
    </row>
    <row r="2761" spans="8:9" x14ac:dyDescent="0.2">
      <c r="H2761" s="26"/>
      <c r="I2761" s="26"/>
    </row>
    <row r="2762" spans="8:9" x14ac:dyDescent="0.2">
      <c r="H2762" s="26"/>
      <c r="I2762" s="26"/>
    </row>
    <row r="2763" spans="8:9" x14ac:dyDescent="0.2">
      <c r="H2763" s="26"/>
      <c r="I2763" s="26"/>
    </row>
    <row r="2764" spans="8:9" x14ac:dyDescent="0.2">
      <c r="H2764" s="26"/>
      <c r="I2764" s="26"/>
    </row>
    <row r="2765" spans="8:9" x14ac:dyDescent="0.2">
      <c r="H2765" s="26"/>
      <c r="I2765" s="26"/>
    </row>
    <row r="2766" spans="8:9" x14ac:dyDescent="0.2">
      <c r="H2766" s="26"/>
      <c r="I2766" s="26"/>
    </row>
    <row r="2767" spans="8:9" x14ac:dyDescent="0.2">
      <c r="H2767" s="26"/>
      <c r="I2767" s="26"/>
    </row>
    <row r="2768" spans="8:9" x14ac:dyDescent="0.2">
      <c r="H2768" s="26"/>
      <c r="I2768" s="26"/>
    </row>
    <row r="2769" spans="8:9" x14ac:dyDescent="0.2">
      <c r="H2769" s="26"/>
      <c r="I2769" s="26"/>
    </row>
    <row r="2770" spans="8:9" x14ac:dyDescent="0.2">
      <c r="H2770" s="26"/>
      <c r="I2770" s="26"/>
    </row>
    <row r="2771" spans="8:9" x14ac:dyDescent="0.2">
      <c r="H2771" s="26"/>
      <c r="I2771" s="26"/>
    </row>
    <row r="2772" spans="8:9" x14ac:dyDescent="0.2">
      <c r="H2772" s="26"/>
      <c r="I2772" s="26"/>
    </row>
    <row r="2773" spans="8:9" x14ac:dyDescent="0.2">
      <c r="H2773" s="26"/>
      <c r="I2773" s="26"/>
    </row>
    <row r="2774" spans="8:9" x14ac:dyDescent="0.2">
      <c r="H2774" s="26"/>
      <c r="I2774" s="26"/>
    </row>
    <row r="2775" spans="8:9" x14ac:dyDescent="0.2">
      <c r="H2775" s="26"/>
      <c r="I2775" s="26"/>
    </row>
    <row r="2776" spans="8:9" x14ac:dyDescent="0.2">
      <c r="H2776" s="26"/>
      <c r="I2776" s="26"/>
    </row>
    <row r="2777" spans="8:9" x14ac:dyDescent="0.2">
      <c r="H2777" s="26"/>
      <c r="I2777" s="26"/>
    </row>
    <row r="2778" spans="8:9" x14ac:dyDescent="0.2">
      <c r="H2778" s="26"/>
      <c r="I2778" s="26"/>
    </row>
    <row r="2779" spans="8:9" x14ac:dyDescent="0.2">
      <c r="H2779" s="26"/>
      <c r="I2779" s="26"/>
    </row>
    <row r="2780" spans="8:9" x14ac:dyDescent="0.2">
      <c r="H2780" s="26"/>
      <c r="I2780" s="26"/>
    </row>
    <row r="2781" spans="8:9" x14ac:dyDescent="0.2">
      <c r="H2781" s="26"/>
      <c r="I2781" s="26"/>
    </row>
    <row r="2782" spans="8:9" x14ac:dyDescent="0.2">
      <c r="H2782" s="26"/>
      <c r="I2782" s="26"/>
    </row>
    <row r="2783" spans="8:9" x14ac:dyDescent="0.2">
      <c r="H2783" s="26"/>
      <c r="I2783" s="26"/>
    </row>
    <row r="2784" spans="8:9" x14ac:dyDescent="0.2">
      <c r="H2784" s="26"/>
      <c r="I2784" s="26"/>
    </row>
    <row r="2785" spans="8:9" x14ac:dyDescent="0.2">
      <c r="H2785" s="26"/>
      <c r="I2785" s="26"/>
    </row>
    <row r="2786" spans="8:9" x14ac:dyDescent="0.2">
      <c r="H2786" s="26"/>
      <c r="I2786" s="26"/>
    </row>
    <row r="2787" spans="8:9" x14ac:dyDescent="0.2">
      <c r="H2787" s="26"/>
      <c r="I2787" s="26"/>
    </row>
    <row r="2788" spans="8:9" x14ac:dyDescent="0.2">
      <c r="H2788" s="26"/>
      <c r="I2788" s="26"/>
    </row>
    <row r="2789" spans="8:9" x14ac:dyDescent="0.2">
      <c r="H2789" s="26"/>
      <c r="I2789" s="26"/>
    </row>
    <row r="2790" spans="8:9" x14ac:dyDescent="0.2">
      <c r="H2790" s="26"/>
      <c r="I2790" s="26"/>
    </row>
    <row r="2791" spans="8:9" x14ac:dyDescent="0.2">
      <c r="H2791" s="26"/>
      <c r="I2791" s="26"/>
    </row>
    <row r="2792" spans="8:9" x14ac:dyDescent="0.2">
      <c r="H2792" s="26"/>
      <c r="I2792" s="26"/>
    </row>
    <row r="2793" spans="8:9" x14ac:dyDescent="0.2">
      <c r="H2793" s="26"/>
      <c r="I2793" s="26"/>
    </row>
    <row r="2794" spans="8:9" x14ac:dyDescent="0.2">
      <c r="H2794" s="26"/>
      <c r="I2794" s="26"/>
    </row>
    <row r="2795" spans="8:9" x14ac:dyDescent="0.2">
      <c r="H2795" s="26"/>
      <c r="I2795" s="26"/>
    </row>
    <row r="2796" spans="8:9" x14ac:dyDescent="0.2">
      <c r="H2796" s="26"/>
      <c r="I2796" s="26"/>
    </row>
    <row r="2797" spans="8:9" x14ac:dyDescent="0.2">
      <c r="H2797" s="26"/>
      <c r="I2797" s="26"/>
    </row>
    <row r="2798" spans="8:9" x14ac:dyDescent="0.2">
      <c r="H2798" s="26"/>
      <c r="I2798" s="26"/>
    </row>
    <row r="2799" spans="8:9" x14ac:dyDescent="0.2">
      <c r="H2799" s="26"/>
      <c r="I2799" s="26"/>
    </row>
    <row r="2800" spans="8:9" x14ac:dyDescent="0.2">
      <c r="H2800" s="26"/>
      <c r="I2800" s="26"/>
    </row>
    <row r="2801" spans="8:9" x14ac:dyDescent="0.2">
      <c r="H2801" s="26"/>
      <c r="I2801" s="26"/>
    </row>
    <row r="2802" spans="8:9" x14ac:dyDescent="0.2">
      <c r="H2802" s="26"/>
      <c r="I2802" s="26"/>
    </row>
    <row r="2803" spans="8:9" x14ac:dyDescent="0.2">
      <c r="H2803" s="26"/>
      <c r="I2803" s="26"/>
    </row>
    <row r="2804" spans="8:9" x14ac:dyDescent="0.2">
      <c r="H2804" s="26"/>
      <c r="I2804" s="26"/>
    </row>
    <row r="2805" spans="8:9" x14ac:dyDescent="0.2">
      <c r="H2805" s="26"/>
      <c r="I2805" s="26"/>
    </row>
    <row r="2806" spans="8:9" x14ac:dyDescent="0.2">
      <c r="H2806" s="26"/>
      <c r="I2806" s="26"/>
    </row>
    <row r="2807" spans="8:9" x14ac:dyDescent="0.2">
      <c r="H2807" s="26"/>
      <c r="I2807" s="26"/>
    </row>
    <row r="2808" spans="8:9" x14ac:dyDescent="0.2">
      <c r="H2808" s="26"/>
      <c r="I2808" s="26"/>
    </row>
    <row r="2809" spans="8:9" x14ac:dyDescent="0.2">
      <c r="H2809" s="26"/>
      <c r="I2809" s="26"/>
    </row>
    <row r="2810" spans="8:9" x14ac:dyDescent="0.2">
      <c r="H2810" s="26"/>
      <c r="I2810" s="26"/>
    </row>
    <row r="2811" spans="8:9" x14ac:dyDescent="0.2">
      <c r="H2811" s="26"/>
      <c r="I2811" s="26"/>
    </row>
    <row r="2812" spans="8:9" x14ac:dyDescent="0.2">
      <c r="H2812" s="26"/>
      <c r="I2812" s="26"/>
    </row>
    <row r="2813" spans="8:9" x14ac:dyDescent="0.2">
      <c r="H2813" s="26"/>
      <c r="I2813" s="26"/>
    </row>
    <row r="2814" spans="8:9" x14ac:dyDescent="0.2">
      <c r="H2814" s="26"/>
      <c r="I2814" s="26"/>
    </row>
    <row r="2815" spans="8:9" x14ac:dyDescent="0.2">
      <c r="H2815" s="26"/>
      <c r="I2815" s="26"/>
    </row>
    <row r="2816" spans="8:9" x14ac:dyDescent="0.2">
      <c r="H2816" s="26"/>
      <c r="I2816" s="26"/>
    </row>
    <row r="2817" spans="8:9" x14ac:dyDescent="0.2">
      <c r="H2817" s="26"/>
      <c r="I2817" s="26"/>
    </row>
    <row r="2818" spans="8:9" x14ac:dyDescent="0.2">
      <c r="H2818" s="26"/>
      <c r="I2818" s="26"/>
    </row>
    <row r="2819" spans="8:9" x14ac:dyDescent="0.2">
      <c r="H2819" s="26"/>
      <c r="I2819" s="26"/>
    </row>
    <row r="2820" spans="8:9" x14ac:dyDescent="0.2">
      <c r="H2820" s="26"/>
      <c r="I2820" s="26"/>
    </row>
    <row r="2821" spans="8:9" x14ac:dyDescent="0.2">
      <c r="H2821" s="26"/>
      <c r="I2821" s="26"/>
    </row>
    <row r="2822" spans="8:9" x14ac:dyDescent="0.2">
      <c r="H2822" s="26"/>
      <c r="I2822" s="26"/>
    </row>
    <row r="2823" spans="8:9" x14ac:dyDescent="0.2">
      <c r="H2823" s="26"/>
      <c r="I2823" s="26"/>
    </row>
    <row r="2824" spans="8:9" x14ac:dyDescent="0.2">
      <c r="H2824" s="26"/>
      <c r="I2824" s="26"/>
    </row>
    <row r="2825" spans="8:9" x14ac:dyDescent="0.2">
      <c r="H2825" s="26"/>
      <c r="I2825" s="26"/>
    </row>
    <row r="2826" spans="8:9" x14ac:dyDescent="0.2">
      <c r="H2826" s="26"/>
      <c r="I2826" s="26"/>
    </row>
    <row r="2827" spans="8:9" x14ac:dyDescent="0.2">
      <c r="H2827" s="26"/>
      <c r="I2827" s="26"/>
    </row>
    <row r="2828" spans="8:9" x14ac:dyDescent="0.2">
      <c r="H2828" s="26"/>
      <c r="I2828" s="26"/>
    </row>
    <row r="2829" spans="8:9" x14ac:dyDescent="0.2">
      <c r="H2829" s="26"/>
      <c r="I2829" s="26"/>
    </row>
    <row r="2830" spans="8:9" x14ac:dyDescent="0.2">
      <c r="H2830" s="26"/>
      <c r="I2830" s="26"/>
    </row>
    <row r="2831" spans="8:9" x14ac:dyDescent="0.2">
      <c r="H2831" s="26"/>
      <c r="I2831" s="26"/>
    </row>
    <row r="2832" spans="8:9" x14ac:dyDescent="0.2">
      <c r="H2832" s="26"/>
      <c r="I2832" s="26"/>
    </row>
    <row r="2833" spans="8:9" x14ac:dyDescent="0.2">
      <c r="H2833" s="26"/>
      <c r="I2833" s="26"/>
    </row>
    <row r="2834" spans="8:9" x14ac:dyDescent="0.2">
      <c r="H2834" s="26"/>
      <c r="I2834" s="26"/>
    </row>
    <row r="2835" spans="8:9" x14ac:dyDescent="0.2">
      <c r="H2835" s="26"/>
      <c r="I2835" s="26"/>
    </row>
    <row r="2836" spans="8:9" x14ac:dyDescent="0.2">
      <c r="H2836" s="26"/>
      <c r="I2836" s="26"/>
    </row>
    <row r="2837" spans="8:9" x14ac:dyDescent="0.2">
      <c r="H2837" s="26"/>
      <c r="I2837" s="26"/>
    </row>
    <row r="2838" spans="8:9" x14ac:dyDescent="0.2">
      <c r="H2838" s="26"/>
      <c r="I2838" s="26"/>
    </row>
    <row r="2839" spans="8:9" x14ac:dyDescent="0.2">
      <c r="H2839" s="26"/>
      <c r="I2839" s="26"/>
    </row>
    <row r="2840" spans="8:9" x14ac:dyDescent="0.2">
      <c r="H2840" s="26"/>
      <c r="I2840" s="26"/>
    </row>
    <row r="2841" spans="8:9" x14ac:dyDescent="0.2">
      <c r="H2841" s="26"/>
      <c r="I2841" s="26"/>
    </row>
    <row r="2842" spans="8:9" x14ac:dyDescent="0.2">
      <c r="H2842" s="26"/>
      <c r="I2842" s="26"/>
    </row>
    <row r="2843" spans="8:9" x14ac:dyDescent="0.2">
      <c r="H2843" s="26"/>
      <c r="I2843" s="26"/>
    </row>
    <row r="2844" spans="8:9" x14ac:dyDescent="0.2">
      <c r="H2844" s="26"/>
      <c r="I2844" s="26"/>
    </row>
    <row r="2845" spans="8:9" x14ac:dyDescent="0.2">
      <c r="H2845" s="26"/>
      <c r="I2845" s="26"/>
    </row>
    <row r="2846" spans="8:9" x14ac:dyDescent="0.2">
      <c r="H2846" s="26"/>
      <c r="I2846" s="26"/>
    </row>
    <row r="2847" spans="8:9" x14ac:dyDescent="0.2">
      <c r="H2847" s="26"/>
      <c r="I2847" s="26"/>
    </row>
    <row r="2848" spans="8:9" x14ac:dyDescent="0.2">
      <c r="H2848" s="26"/>
      <c r="I2848" s="26"/>
    </row>
    <row r="2849" spans="8:9" x14ac:dyDescent="0.2">
      <c r="H2849" s="26"/>
      <c r="I2849" s="26"/>
    </row>
    <row r="2850" spans="8:9" x14ac:dyDescent="0.2">
      <c r="H2850" s="26"/>
      <c r="I2850" s="26"/>
    </row>
    <row r="2851" spans="8:9" x14ac:dyDescent="0.2">
      <c r="H2851" s="26"/>
      <c r="I2851" s="26"/>
    </row>
    <row r="2852" spans="8:9" x14ac:dyDescent="0.2">
      <c r="H2852" s="26"/>
      <c r="I2852" s="26"/>
    </row>
    <row r="2853" spans="8:9" x14ac:dyDescent="0.2">
      <c r="H2853" s="26"/>
      <c r="I2853" s="26"/>
    </row>
    <row r="2854" spans="8:9" x14ac:dyDescent="0.2">
      <c r="H2854" s="26"/>
      <c r="I2854" s="26"/>
    </row>
    <row r="2855" spans="8:9" x14ac:dyDescent="0.2">
      <c r="H2855" s="26"/>
      <c r="I2855" s="26"/>
    </row>
    <row r="2856" spans="8:9" x14ac:dyDescent="0.2">
      <c r="H2856" s="26"/>
      <c r="I2856" s="26"/>
    </row>
    <row r="2857" spans="8:9" x14ac:dyDescent="0.2">
      <c r="H2857" s="26"/>
      <c r="I2857" s="26"/>
    </row>
    <row r="2858" spans="8:9" x14ac:dyDescent="0.2">
      <c r="H2858" s="26"/>
      <c r="I2858" s="26"/>
    </row>
    <row r="2859" spans="8:9" x14ac:dyDescent="0.2">
      <c r="H2859" s="26"/>
      <c r="I2859" s="26"/>
    </row>
    <row r="2860" spans="8:9" x14ac:dyDescent="0.2">
      <c r="H2860" s="26"/>
      <c r="I2860" s="26"/>
    </row>
    <row r="2861" spans="8:9" x14ac:dyDescent="0.2">
      <c r="H2861" s="26"/>
      <c r="I2861" s="26"/>
    </row>
    <row r="2862" spans="8:9" x14ac:dyDescent="0.2">
      <c r="H2862" s="26"/>
      <c r="I2862" s="26"/>
    </row>
    <row r="2863" spans="8:9" x14ac:dyDescent="0.2">
      <c r="H2863" s="26"/>
      <c r="I2863" s="26"/>
    </row>
    <row r="2864" spans="8:9" x14ac:dyDescent="0.2">
      <c r="H2864" s="26"/>
      <c r="I2864" s="26"/>
    </row>
    <row r="2865" spans="8:9" x14ac:dyDescent="0.2">
      <c r="H2865" s="26"/>
      <c r="I2865" s="26"/>
    </row>
    <row r="2866" spans="8:9" x14ac:dyDescent="0.2">
      <c r="H2866" s="26"/>
      <c r="I2866" s="26"/>
    </row>
    <row r="2867" spans="8:9" x14ac:dyDescent="0.2">
      <c r="H2867" s="26"/>
      <c r="I2867" s="26"/>
    </row>
    <row r="2868" spans="8:9" x14ac:dyDescent="0.2">
      <c r="H2868" s="26"/>
      <c r="I2868" s="26"/>
    </row>
    <row r="2869" spans="8:9" x14ac:dyDescent="0.2">
      <c r="H2869" s="26"/>
      <c r="I2869" s="26"/>
    </row>
    <row r="2870" spans="8:9" x14ac:dyDescent="0.2">
      <c r="H2870" s="26"/>
      <c r="I2870" s="26"/>
    </row>
    <row r="2871" spans="8:9" x14ac:dyDescent="0.2">
      <c r="H2871" s="26"/>
      <c r="I2871" s="26"/>
    </row>
    <row r="2872" spans="8:9" x14ac:dyDescent="0.2">
      <c r="H2872" s="26"/>
      <c r="I2872" s="26"/>
    </row>
    <row r="2873" spans="8:9" x14ac:dyDescent="0.2">
      <c r="H2873" s="26"/>
      <c r="I2873" s="26"/>
    </row>
    <row r="2874" spans="8:9" x14ac:dyDescent="0.2">
      <c r="H2874" s="26"/>
      <c r="I2874" s="26"/>
    </row>
    <row r="2875" spans="8:9" x14ac:dyDescent="0.2">
      <c r="H2875" s="26"/>
      <c r="I2875" s="26"/>
    </row>
    <row r="2876" spans="8:9" x14ac:dyDescent="0.2">
      <c r="H2876" s="26"/>
      <c r="I2876" s="26"/>
    </row>
    <row r="2877" spans="8:9" x14ac:dyDescent="0.2">
      <c r="H2877" s="26"/>
      <c r="I2877" s="26"/>
    </row>
    <row r="2878" spans="8:9" x14ac:dyDescent="0.2">
      <c r="H2878" s="26"/>
      <c r="I2878" s="26"/>
    </row>
    <row r="2879" spans="8:9" x14ac:dyDescent="0.2">
      <c r="H2879" s="26"/>
      <c r="I2879" s="26"/>
    </row>
    <row r="2880" spans="8:9" x14ac:dyDescent="0.2">
      <c r="H2880" s="26"/>
      <c r="I2880" s="26"/>
    </row>
    <row r="2881" spans="8:9" x14ac:dyDescent="0.2">
      <c r="H2881" s="26"/>
      <c r="I2881" s="26"/>
    </row>
    <row r="2882" spans="8:9" x14ac:dyDescent="0.2">
      <c r="H2882" s="26"/>
      <c r="I2882" s="26"/>
    </row>
    <row r="2883" spans="8:9" x14ac:dyDescent="0.2">
      <c r="H2883" s="26"/>
      <c r="I2883" s="26"/>
    </row>
    <row r="2884" spans="8:9" x14ac:dyDescent="0.2">
      <c r="H2884" s="26"/>
      <c r="I2884" s="26"/>
    </row>
    <row r="2885" spans="8:9" x14ac:dyDescent="0.2">
      <c r="H2885" s="26"/>
      <c r="I2885" s="26"/>
    </row>
    <row r="2886" spans="8:9" x14ac:dyDescent="0.2">
      <c r="H2886" s="26"/>
      <c r="I2886" s="26"/>
    </row>
    <row r="2887" spans="8:9" x14ac:dyDescent="0.2">
      <c r="H2887" s="26"/>
      <c r="I2887" s="26"/>
    </row>
    <row r="2888" spans="8:9" x14ac:dyDescent="0.2">
      <c r="H2888" s="26"/>
      <c r="I2888" s="26"/>
    </row>
    <row r="2889" spans="8:9" x14ac:dyDescent="0.2">
      <c r="H2889" s="26"/>
      <c r="I2889" s="26"/>
    </row>
    <row r="2890" spans="8:9" x14ac:dyDescent="0.2">
      <c r="H2890" s="26"/>
      <c r="I2890" s="26"/>
    </row>
    <row r="2891" spans="8:9" x14ac:dyDescent="0.2">
      <c r="H2891" s="26"/>
      <c r="I2891" s="26"/>
    </row>
    <row r="2892" spans="8:9" x14ac:dyDescent="0.2">
      <c r="H2892" s="26"/>
      <c r="I2892" s="26"/>
    </row>
    <row r="2893" spans="8:9" x14ac:dyDescent="0.2">
      <c r="H2893" s="26"/>
      <c r="I2893" s="26"/>
    </row>
    <row r="2894" spans="8:9" x14ac:dyDescent="0.2">
      <c r="H2894" s="26"/>
      <c r="I2894" s="26"/>
    </row>
    <row r="2895" spans="8:9" x14ac:dyDescent="0.2">
      <c r="H2895" s="26"/>
      <c r="I2895" s="26"/>
    </row>
    <row r="2896" spans="8:9" x14ac:dyDescent="0.2">
      <c r="H2896" s="26"/>
      <c r="I2896" s="26"/>
    </row>
    <row r="2897" spans="8:9" x14ac:dyDescent="0.2">
      <c r="H2897" s="26"/>
      <c r="I2897" s="26"/>
    </row>
    <row r="2898" spans="8:9" x14ac:dyDescent="0.2">
      <c r="H2898" s="26"/>
      <c r="I2898" s="26"/>
    </row>
    <row r="2899" spans="8:9" x14ac:dyDescent="0.2">
      <c r="H2899" s="26"/>
      <c r="I2899" s="26"/>
    </row>
    <row r="2900" spans="8:9" x14ac:dyDescent="0.2">
      <c r="H2900" s="26"/>
      <c r="I2900" s="26"/>
    </row>
    <row r="2901" spans="8:9" x14ac:dyDescent="0.2">
      <c r="H2901" s="26"/>
      <c r="I2901" s="26"/>
    </row>
    <row r="2902" spans="8:9" x14ac:dyDescent="0.2">
      <c r="H2902" s="26"/>
      <c r="I2902" s="26"/>
    </row>
    <row r="2903" spans="8:9" x14ac:dyDescent="0.2">
      <c r="H2903" s="26"/>
      <c r="I2903" s="26"/>
    </row>
    <row r="2904" spans="8:9" x14ac:dyDescent="0.2">
      <c r="H2904" s="26"/>
      <c r="I2904" s="26"/>
    </row>
    <row r="2905" spans="8:9" x14ac:dyDescent="0.2">
      <c r="H2905" s="26"/>
      <c r="I2905" s="26"/>
    </row>
    <row r="2906" spans="8:9" x14ac:dyDescent="0.2">
      <c r="H2906" s="26"/>
      <c r="I2906" s="26"/>
    </row>
    <row r="2907" spans="8:9" x14ac:dyDescent="0.2">
      <c r="H2907" s="26"/>
      <c r="I2907" s="26"/>
    </row>
    <row r="2908" spans="8:9" x14ac:dyDescent="0.2">
      <c r="H2908" s="26"/>
      <c r="I2908" s="26"/>
    </row>
    <row r="2909" spans="8:9" x14ac:dyDescent="0.2">
      <c r="H2909" s="26"/>
      <c r="I2909" s="26"/>
    </row>
    <row r="2910" spans="8:9" x14ac:dyDescent="0.2">
      <c r="H2910" s="26"/>
      <c r="I2910" s="26"/>
    </row>
    <row r="2911" spans="8:9" x14ac:dyDescent="0.2">
      <c r="H2911" s="26"/>
      <c r="I2911" s="26"/>
    </row>
    <row r="2912" spans="8:9" x14ac:dyDescent="0.2">
      <c r="H2912" s="26"/>
      <c r="I2912" s="26"/>
    </row>
    <row r="2913" spans="8:9" x14ac:dyDescent="0.2">
      <c r="H2913" s="26"/>
      <c r="I2913" s="26"/>
    </row>
    <row r="2914" spans="8:9" x14ac:dyDescent="0.2">
      <c r="H2914" s="26"/>
      <c r="I2914" s="26"/>
    </row>
    <row r="2915" spans="8:9" x14ac:dyDescent="0.2">
      <c r="H2915" s="26"/>
      <c r="I2915" s="26"/>
    </row>
    <row r="2916" spans="8:9" x14ac:dyDescent="0.2">
      <c r="H2916" s="26"/>
      <c r="I2916" s="26"/>
    </row>
    <row r="2917" spans="8:9" x14ac:dyDescent="0.2">
      <c r="H2917" s="26"/>
      <c r="I2917" s="26"/>
    </row>
    <row r="2918" spans="8:9" x14ac:dyDescent="0.2">
      <c r="H2918" s="26"/>
      <c r="I2918" s="26"/>
    </row>
    <row r="2919" spans="8:9" x14ac:dyDescent="0.2">
      <c r="H2919" s="26"/>
      <c r="I2919" s="26"/>
    </row>
    <row r="2920" spans="8:9" x14ac:dyDescent="0.2">
      <c r="H2920" s="26"/>
      <c r="I2920" s="26"/>
    </row>
    <row r="2921" spans="8:9" x14ac:dyDescent="0.2">
      <c r="H2921" s="26"/>
      <c r="I2921" s="26"/>
    </row>
    <row r="2922" spans="8:9" x14ac:dyDescent="0.2">
      <c r="H2922" s="26"/>
      <c r="I2922" s="26"/>
    </row>
    <row r="2923" spans="8:9" x14ac:dyDescent="0.2">
      <c r="H2923" s="26"/>
      <c r="I2923" s="26"/>
    </row>
    <row r="2924" spans="8:9" x14ac:dyDescent="0.2">
      <c r="H2924" s="26"/>
      <c r="I2924" s="26"/>
    </row>
    <row r="2925" spans="8:9" x14ac:dyDescent="0.2">
      <c r="H2925" s="26"/>
      <c r="I2925" s="26"/>
    </row>
    <row r="2926" spans="8:9" x14ac:dyDescent="0.2">
      <c r="H2926" s="26"/>
      <c r="I2926" s="26"/>
    </row>
    <row r="2927" spans="8:9" x14ac:dyDescent="0.2">
      <c r="H2927" s="26"/>
      <c r="I2927" s="26"/>
    </row>
    <row r="2928" spans="8:9" x14ac:dyDescent="0.2">
      <c r="H2928" s="26"/>
      <c r="I2928" s="26"/>
    </row>
    <row r="2929" spans="8:9" x14ac:dyDescent="0.2">
      <c r="H2929" s="26"/>
      <c r="I2929" s="26"/>
    </row>
    <row r="2930" spans="8:9" x14ac:dyDescent="0.2">
      <c r="H2930" s="26"/>
      <c r="I2930" s="26"/>
    </row>
    <row r="2931" spans="8:9" x14ac:dyDescent="0.2">
      <c r="H2931" s="26"/>
      <c r="I2931" s="26"/>
    </row>
    <row r="2932" spans="8:9" x14ac:dyDescent="0.2">
      <c r="H2932" s="26"/>
      <c r="I2932" s="26"/>
    </row>
    <row r="2933" spans="8:9" x14ac:dyDescent="0.2">
      <c r="H2933" s="26"/>
      <c r="I2933" s="26"/>
    </row>
    <row r="2934" spans="8:9" x14ac:dyDescent="0.2">
      <c r="H2934" s="26"/>
      <c r="I2934" s="26"/>
    </row>
    <row r="2935" spans="8:9" x14ac:dyDescent="0.2">
      <c r="H2935" s="26"/>
      <c r="I2935" s="26"/>
    </row>
    <row r="2936" spans="8:9" x14ac:dyDescent="0.2">
      <c r="H2936" s="26"/>
      <c r="I2936" s="26"/>
    </row>
    <row r="2937" spans="8:9" x14ac:dyDescent="0.2">
      <c r="H2937" s="26"/>
      <c r="I2937" s="26"/>
    </row>
    <row r="2938" spans="8:9" x14ac:dyDescent="0.2">
      <c r="H2938" s="26"/>
      <c r="I2938" s="26"/>
    </row>
    <row r="2939" spans="8:9" x14ac:dyDescent="0.2">
      <c r="H2939" s="26"/>
      <c r="I2939" s="26"/>
    </row>
    <row r="2940" spans="8:9" x14ac:dyDescent="0.2">
      <c r="H2940" s="26"/>
      <c r="I2940" s="26"/>
    </row>
    <row r="2941" spans="8:9" x14ac:dyDescent="0.2">
      <c r="H2941" s="26"/>
      <c r="I2941" s="26"/>
    </row>
    <row r="2942" spans="8:9" x14ac:dyDescent="0.2">
      <c r="H2942" s="26"/>
      <c r="I2942" s="26"/>
    </row>
    <row r="2943" spans="8:9" x14ac:dyDescent="0.2">
      <c r="H2943" s="26"/>
      <c r="I2943" s="26"/>
    </row>
    <row r="2944" spans="8:9" x14ac:dyDescent="0.2">
      <c r="H2944" s="26"/>
      <c r="I2944" s="26"/>
    </row>
    <row r="2945" spans="8:9" x14ac:dyDescent="0.2">
      <c r="H2945" s="26"/>
      <c r="I2945" s="26"/>
    </row>
    <row r="2946" spans="8:9" x14ac:dyDescent="0.2">
      <c r="H2946" s="26"/>
      <c r="I2946" s="26"/>
    </row>
    <row r="2947" spans="8:9" x14ac:dyDescent="0.2">
      <c r="H2947" s="26"/>
      <c r="I2947" s="26"/>
    </row>
    <row r="2948" spans="8:9" x14ac:dyDescent="0.2">
      <c r="H2948" s="26"/>
      <c r="I2948" s="26"/>
    </row>
    <row r="2949" spans="8:9" x14ac:dyDescent="0.2">
      <c r="H2949" s="26"/>
      <c r="I2949" s="26"/>
    </row>
    <row r="2950" spans="8:9" x14ac:dyDescent="0.2">
      <c r="H2950" s="26"/>
      <c r="I2950" s="26"/>
    </row>
    <row r="2951" spans="8:9" x14ac:dyDescent="0.2">
      <c r="H2951" s="26"/>
      <c r="I2951" s="26"/>
    </row>
    <row r="2952" spans="8:9" x14ac:dyDescent="0.2">
      <c r="H2952" s="26"/>
      <c r="I2952" s="26"/>
    </row>
    <row r="2953" spans="8:9" x14ac:dyDescent="0.2">
      <c r="H2953" s="26"/>
      <c r="I2953" s="26"/>
    </row>
    <row r="2954" spans="8:9" x14ac:dyDescent="0.2">
      <c r="H2954" s="26"/>
      <c r="I2954" s="26"/>
    </row>
    <row r="2955" spans="8:9" x14ac:dyDescent="0.2">
      <c r="H2955" s="26"/>
      <c r="I2955" s="26"/>
    </row>
    <row r="2956" spans="8:9" x14ac:dyDescent="0.2">
      <c r="H2956" s="26"/>
      <c r="I2956" s="26"/>
    </row>
    <row r="2957" spans="8:9" x14ac:dyDescent="0.2">
      <c r="H2957" s="26"/>
      <c r="I2957" s="26"/>
    </row>
    <row r="2958" spans="8:9" x14ac:dyDescent="0.2">
      <c r="H2958" s="26"/>
      <c r="I2958" s="26"/>
    </row>
    <row r="2959" spans="8:9" x14ac:dyDescent="0.2">
      <c r="H2959" s="26"/>
      <c r="I2959" s="26"/>
    </row>
    <row r="2960" spans="8:9" x14ac:dyDescent="0.2">
      <c r="H2960" s="26"/>
      <c r="I2960" s="26"/>
    </row>
    <row r="2961" spans="8:9" x14ac:dyDescent="0.2">
      <c r="H2961" s="26"/>
      <c r="I2961" s="26"/>
    </row>
    <row r="2962" spans="8:9" x14ac:dyDescent="0.2">
      <c r="H2962" s="26"/>
      <c r="I2962" s="26"/>
    </row>
    <row r="2963" spans="8:9" x14ac:dyDescent="0.2">
      <c r="H2963" s="26"/>
      <c r="I2963" s="26"/>
    </row>
    <row r="2964" spans="8:9" x14ac:dyDescent="0.2">
      <c r="H2964" s="26"/>
      <c r="I2964" s="26"/>
    </row>
    <row r="2965" spans="8:9" x14ac:dyDescent="0.2">
      <c r="H2965" s="26"/>
      <c r="I2965" s="26"/>
    </row>
    <row r="2966" spans="8:9" x14ac:dyDescent="0.2">
      <c r="H2966" s="26"/>
      <c r="I2966" s="26"/>
    </row>
    <row r="2967" spans="8:9" x14ac:dyDescent="0.2">
      <c r="H2967" s="26"/>
      <c r="I2967" s="26"/>
    </row>
    <row r="2968" spans="8:9" x14ac:dyDescent="0.2">
      <c r="H2968" s="26"/>
      <c r="I2968" s="26"/>
    </row>
    <row r="2969" spans="8:9" x14ac:dyDescent="0.2">
      <c r="H2969" s="26"/>
      <c r="I2969" s="26"/>
    </row>
    <row r="2970" spans="8:9" x14ac:dyDescent="0.2">
      <c r="H2970" s="26"/>
      <c r="I2970" s="26"/>
    </row>
    <row r="2971" spans="8:9" x14ac:dyDescent="0.2">
      <c r="H2971" s="26"/>
      <c r="I2971" s="26"/>
    </row>
    <row r="2972" spans="8:9" x14ac:dyDescent="0.2">
      <c r="H2972" s="26"/>
      <c r="I2972" s="26"/>
    </row>
    <row r="2973" spans="8:9" x14ac:dyDescent="0.2">
      <c r="H2973" s="26"/>
      <c r="I2973" s="26"/>
    </row>
    <row r="2974" spans="8:9" x14ac:dyDescent="0.2">
      <c r="H2974" s="26"/>
      <c r="I2974" s="26"/>
    </row>
    <row r="2975" spans="8:9" x14ac:dyDescent="0.2">
      <c r="H2975" s="26"/>
      <c r="I2975" s="26"/>
    </row>
    <row r="2976" spans="8:9" x14ac:dyDescent="0.2">
      <c r="H2976" s="26"/>
      <c r="I2976" s="26"/>
    </row>
    <row r="2977" spans="8:9" x14ac:dyDescent="0.2">
      <c r="H2977" s="26"/>
      <c r="I2977" s="26"/>
    </row>
    <row r="2978" spans="8:9" x14ac:dyDescent="0.2">
      <c r="H2978" s="26"/>
      <c r="I2978" s="26"/>
    </row>
    <row r="2979" spans="8:9" x14ac:dyDescent="0.2">
      <c r="H2979" s="26"/>
      <c r="I2979" s="26"/>
    </row>
    <row r="2980" spans="8:9" x14ac:dyDescent="0.2">
      <c r="H2980" s="26"/>
      <c r="I2980" s="26"/>
    </row>
    <row r="2981" spans="8:9" x14ac:dyDescent="0.2">
      <c r="H2981" s="26"/>
      <c r="I2981" s="26"/>
    </row>
    <row r="2982" spans="8:9" x14ac:dyDescent="0.2">
      <c r="H2982" s="26"/>
      <c r="I2982" s="26"/>
    </row>
    <row r="2983" spans="8:9" x14ac:dyDescent="0.2">
      <c r="H2983" s="26"/>
      <c r="I2983" s="26"/>
    </row>
    <row r="2984" spans="8:9" x14ac:dyDescent="0.2">
      <c r="H2984" s="26"/>
      <c r="I2984" s="26"/>
    </row>
    <row r="2985" spans="8:9" x14ac:dyDescent="0.2">
      <c r="H2985" s="26"/>
      <c r="I2985" s="26"/>
    </row>
    <row r="2986" spans="8:9" x14ac:dyDescent="0.2">
      <c r="H2986" s="26"/>
      <c r="I2986" s="26"/>
    </row>
    <row r="2987" spans="8:9" x14ac:dyDescent="0.2">
      <c r="H2987" s="26"/>
      <c r="I2987" s="26"/>
    </row>
    <row r="2988" spans="8:9" x14ac:dyDescent="0.2">
      <c r="H2988" s="26"/>
      <c r="I2988" s="26"/>
    </row>
    <row r="2989" spans="8:9" x14ac:dyDescent="0.2">
      <c r="H2989" s="26"/>
      <c r="I2989" s="26"/>
    </row>
    <row r="2990" spans="8:9" x14ac:dyDescent="0.2">
      <c r="H2990" s="26"/>
      <c r="I2990" s="26"/>
    </row>
    <row r="2991" spans="8:9" x14ac:dyDescent="0.2">
      <c r="H2991" s="26"/>
      <c r="I2991" s="26"/>
    </row>
    <row r="2992" spans="8:9" x14ac:dyDescent="0.2">
      <c r="H2992" s="26"/>
      <c r="I2992" s="26"/>
    </row>
    <row r="2993" spans="1:9" x14ac:dyDescent="0.2">
      <c r="H2993" s="26"/>
      <c r="I2993" s="26"/>
    </row>
    <row r="2994" spans="1:9" x14ac:dyDescent="0.2">
      <c r="H2994" s="26"/>
      <c r="I2994" s="26"/>
    </row>
    <row r="2995" spans="1:9" x14ac:dyDescent="0.2">
      <c r="H2995" s="26"/>
      <c r="I2995" s="26"/>
    </row>
    <row r="2996" spans="1:9" x14ac:dyDescent="0.2">
      <c r="A2996" s="56"/>
      <c r="H2996" s="26"/>
      <c r="I2996" s="26"/>
    </row>
    <row r="2997" spans="1:9" x14ac:dyDescent="0.2">
      <c r="A2997" s="56"/>
      <c r="H2997" s="26"/>
      <c r="I2997" s="26"/>
    </row>
    <row r="2998" spans="1:9" x14ac:dyDescent="0.2">
      <c r="A2998" s="56"/>
      <c r="H2998" s="26"/>
      <c r="I2998" s="26"/>
    </row>
    <row r="2999" spans="1:9" x14ac:dyDescent="0.2">
      <c r="A2999" s="56"/>
      <c r="H2999" s="26"/>
      <c r="I2999" s="26"/>
    </row>
    <row r="3000" spans="1:9" x14ac:dyDescent="0.2">
      <c r="A3000" s="78">
        <f>VLOOKUP($D$6,Systemaufstellung!$A$4:$CA$25,2,FALSE)</f>
        <v>1399</v>
      </c>
      <c r="H3000" s="26"/>
      <c r="I3000" s="26"/>
    </row>
    <row r="3001" spans="1:9" x14ac:dyDescent="0.2">
      <c r="A3001" s="78">
        <f>VLOOKUP($D$6,Systemaufstellung!$A$4:$CA$25,3,FALSE)</f>
        <v>1400</v>
      </c>
      <c r="H3001" s="26"/>
      <c r="I3001" s="26"/>
    </row>
    <row r="3002" spans="1:9" x14ac:dyDescent="0.2">
      <c r="A3002" s="78">
        <f>VLOOKUP($D$6,Systemaufstellung!$A$4:$CA$25,4,FALSE)</f>
        <v>1463</v>
      </c>
      <c r="H3002" s="26"/>
      <c r="I3002" s="26"/>
    </row>
    <row r="3003" spans="1:9" x14ac:dyDescent="0.2">
      <c r="A3003" s="78">
        <f>VLOOKUP($D$6,Systemaufstellung!$A$4:$CA$25,5,FALSE)</f>
        <v>1408</v>
      </c>
      <c r="H3003" s="26"/>
      <c r="I3003" s="26"/>
    </row>
    <row r="3004" spans="1:9" x14ac:dyDescent="0.2">
      <c r="A3004" s="78">
        <f>VLOOKUP($D$6,Systemaufstellung!$A$4:$CA$25,6,FALSE)</f>
        <v>1478</v>
      </c>
      <c r="H3004" s="26"/>
      <c r="I3004" s="26"/>
    </row>
    <row r="3005" spans="1:9" x14ac:dyDescent="0.2">
      <c r="A3005" s="78">
        <f>VLOOKUP($D$6,Systemaufstellung!$A$4:$CA$25,7,FALSE)</f>
        <v>1479</v>
      </c>
      <c r="H3005" s="26"/>
      <c r="I3005" s="26"/>
    </row>
    <row r="3006" spans="1:9" x14ac:dyDescent="0.2">
      <c r="A3006" s="78">
        <f>VLOOKUP($D$6,Systemaufstellung!$A$4:$CA$25,8,FALSE)</f>
        <v>1480</v>
      </c>
      <c r="H3006" s="26"/>
      <c r="I3006" s="26"/>
    </row>
    <row r="3007" spans="1:9" x14ac:dyDescent="0.2">
      <c r="A3007" s="78">
        <f>VLOOKUP($D$6,Systemaufstellung!$A$4:$CA$25,9,FALSE)</f>
        <v>1481</v>
      </c>
      <c r="H3007" s="26"/>
      <c r="I3007" s="26"/>
    </row>
    <row r="3008" spans="1:9" x14ac:dyDescent="0.2">
      <c r="A3008" s="78">
        <f>VLOOKUP($D$6,Systemaufstellung!$A$4:$CA$25,10,FALSE)</f>
        <v>1483</v>
      </c>
      <c r="H3008" s="26"/>
      <c r="I3008" s="26"/>
    </row>
    <row r="3009" spans="1:9" x14ac:dyDescent="0.2">
      <c r="A3009" s="78">
        <f>VLOOKUP($D$6,Systemaufstellung!$A$4:$CA$25,11,FALSE)</f>
        <v>1488</v>
      </c>
      <c r="H3009" s="26"/>
      <c r="I3009" s="26"/>
    </row>
    <row r="3010" spans="1:9" x14ac:dyDescent="0.2">
      <c r="A3010" s="78">
        <f>VLOOKUP($D$6,Systemaufstellung!$A$4:$CA$25,12,FALSE)</f>
        <v>1489</v>
      </c>
      <c r="H3010" s="26"/>
      <c r="I3010" s="26"/>
    </row>
    <row r="3011" spans="1:9" x14ac:dyDescent="0.2">
      <c r="A3011" s="78">
        <f>VLOOKUP($D$6,Systemaufstellung!$A$4:$CA$25,13,FALSE)</f>
        <v>1405</v>
      </c>
      <c r="H3011" s="26"/>
      <c r="I3011" s="26"/>
    </row>
    <row r="3012" spans="1:9" x14ac:dyDescent="0.2">
      <c r="A3012" s="78">
        <f>VLOOKUP($D$6,Systemaufstellung!$A$4:$CA$25,14,FALSE)</f>
        <v>1406</v>
      </c>
      <c r="H3012" s="26"/>
      <c r="I3012" s="26"/>
    </row>
    <row r="3013" spans="1:9" x14ac:dyDescent="0.2">
      <c r="A3013" s="78">
        <f>VLOOKUP($D$6,Systemaufstellung!$A$4:$CA$25,15,FALSE)</f>
        <v>1407</v>
      </c>
      <c r="H3013" s="26"/>
      <c r="I3013" s="26"/>
    </row>
    <row r="3014" spans="1:9" x14ac:dyDescent="0.2">
      <c r="A3014" s="78">
        <f>VLOOKUP($D$6,Systemaufstellung!$A$4:$CA$25,16,FALSE)</f>
        <v>1484</v>
      </c>
      <c r="H3014" s="26"/>
      <c r="I3014" s="26"/>
    </row>
    <row r="3015" spans="1:9" x14ac:dyDescent="0.2">
      <c r="A3015" s="78">
        <f>VLOOKUP($D$6,Systemaufstellung!$A$4:$CA$25,17,FALSE)</f>
        <v>1473</v>
      </c>
      <c r="H3015" s="26"/>
      <c r="I3015" s="26"/>
    </row>
    <row r="3016" spans="1:9" x14ac:dyDescent="0.2">
      <c r="A3016" s="78">
        <f>VLOOKUP($D$6,Systemaufstellung!$A$4:$CA$25,18,FALSE)</f>
        <v>1312</v>
      </c>
      <c r="H3016" s="26"/>
      <c r="I3016" s="26"/>
    </row>
    <row r="3017" spans="1:9" x14ac:dyDescent="0.2">
      <c r="A3017" s="78">
        <f>VLOOKUP($D$6,Systemaufstellung!$A$4:$CA$25,19,FALSE)</f>
        <v>1319</v>
      </c>
      <c r="H3017" s="26"/>
      <c r="I3017" s="26"/>
    </row>
    <row r="3018" spans="1:9" x14ac:dyDescent="0.2">
      <c r="A3018" s="78">
        <f>VLOOKUP($D$6,Systemaufstellung!$A$4:$CA$25,20,FALSE)</f>
        <v>1398</v>
      </c>
      <c r="H3018" s="26"/>
      <c r="I3018" s="26"/>
    </row>
    <row r="3019" spans="1:9" x14ac:dyDescent="0.2">
      <c r="A3019" s="78">
        <f>VLOOKUP($D$6,Systemaufstellung!$A$4:$CA$25,21,FALSE)</f>
        <v>1410</v>
      </c>
      <c r="H3019" s="26"/>
      <c r="I3019" s="26"/>
    </row>
    <row r="3020" spans="1:9" x14ac:dyDescent="0.2">
      <c r="A3020" s="78">
        <f>VLOOKUP($D$6,Systemaufstellung!$A$4:$CA$25,22,FALSE)</f>
        <v>1415</v>
      </c>
      <c r="H3020" s="26"/>
      <c r="I3020" s="26"/>
    </row>
    <row r="3021" spans="1:9" x14ac:dyDescent="0.2">
      <c r="A3021" s="78" t="str">
        <f>VLOOKUP($D$6,Systemaufstellung!$A$4:$CA$25,24,FALSE)</f>
        <v>B405</v>
      </c>
      <c r="H3021" s="26"/>
      <c r="I3021" s="26"/>
    </row>
    <row r="3022" spans="1:9" x14ac:dyDescent="0.2">
      <c r="A3022" s="78" t="str">
        <f>VLOOKUP($D$6,Systemaufstellung!$A$4:$CA$25,25,FALSE)</f>
        <v>B410</v>
      </c>
      <c r="H3022" s="26"/>
      <c r="I3022" s="26"/>
    </row>
    <row r="3023" spans="1:9" x14ac:dyDescent="0.2">
      <c r="A3023" s="78" t="str">
        <f>VLOOKUP($D$6,Systemaufstellung!$A$4:$CA$25,26,FALSE)</f>
        <v>B463</v>
      </c>
      <c r="H3023" s="26"/>
      <c r="I3023" s="26"/>
    </row>
    <row r="3024" spans="1:9" x14ac:dyDescent="0.2">
      <c r="A3024" s="78" t="str">
        <f>VLOOKUP($D$6,Systemaufstellung!$A$4:$CA$25,27,FALSE)</f>
        <v>D400</v>
      </c>
      <c r="H3024" s="26"/>
      <c r="I3024" s="26"/>
    </row>
    <row r="3025" spans="1:9" x14ac:dyDescent="0.2">
      <c r="A3025" s="78" t="str">
        <f>VLOOKUP($D$6,Systemaufstellung!$A$4:$CA$25,28,FALSE)</f>
        <v>D405</v>
      </c>
      <c r="H3025" s="26"/>
      <c r="I3025" s="26"/>
    </row>
    <row r="3026" spans="1:9" x14ac:dyDescent="0.2">
      <c r="A3026" s="78" t="str">
        <f>VLOOKUP($D$6,Systemaufstellung!$A$4:$CA$25,29,FALSE)</f>
        <v>D406</v>
      </c>
      <c r="H3026" s="26"/>
      <c r="I3026" s="26"/>
    </row>
    <row r="3027" spans="1:9" x14ac:dyDescent="0.2">
      <c r="A3027" s="78" t="str">
        <f>VLOOKUP($D$6,Systemaufstellung!$A$4:$CA$25,30,FALSE)</f>
        <v>D408</v>
      </c>
      <c r="H3027" s="26"/>
      <c r="I3027" s="26"/>
    </row>
    <row r="3028" spans="1:9" x14ac:dyDescent="0.2">
      <c r="A3028" s="78" t="str">
        <f>VLOOKUP($D$6,Systemaufstellung!$A$4:$CA$25,31,FALSE)</f>
        <v>D410</v>
      </c>
      <c r="H3028" s="26"/>
      <c r="I3028" s="26"/>
    </row>
    <row r="3029" spans="1:9" x14ac:dyDescent="0.2">
      <c r="A3029" s="78" t="str">
        <f>VLOOKUP($D$6,Systemaufstellung!$A$4:$CA$25,32,FALSE)</f>
        <v>D463</v>
      </c>
      <c r="H3029" s="26"/>
      <c r="I3029" s="26"/>
    </row>
    <row r="3030" spans="1:9" x14ac:dyDescent="0.2">
      <c r="A3030" s="78" t="str">
        <f>VLOOKUP($D$6,Systemaufstellung!$A$4:$CA$25,33,FALSE)</f>
        <v>K400</v>
      </c>
      <c r="H3030" s="26"/>
      <c r="I3030" s="26"/>
    </row>
    <row r="3031" spans="1:9" x14ac:dyDescent="0.2">
      <c r="A3031" s="78" t="str">
        <f>VLOOKUP($D$6,Systemaufstellung!$A$4:$CA$25,34,FALSE)</f>
        <v>K405</v>
      </c>
      <c r="H3031" s="26"/>
      <c r="I3031" s="26"/>
    </row>
    <row r="3032" spans="1:9" x14ac:dyDescent="0.2">
      <c r="A3032" s="78" t="str">
        <f>VLOOKUP($D$6,Systemaufstellung!$A$4:$CA$25,35,FALSE)</f>
        <v>K406</v>
      </c>
      <c r="H3032" s="26"/>
      <c r="I3032" s="26"/>
    </row>
    <row r="3033" spans="1:9" x14ac:dyDescent="0.2">
      <c r="A3033" s="78" t="str">
        <f>VLOOKUP($D$6,Systemaufstellung!$A$4:$CA$25,36,FALSE)</f>
        <v>K408</v>
      </c>
      <c r="H3033" s="26"/>
      <c r="I3033" s="26"/>
    </row>
    <row r="3034" spans="1:9" x14ac:dyDescent="0.2">
      <c r="A3034" s="78" t="str">
        <f>VLOOKUP($D$6,Systemaufstellung!$A$4:$CA$25,37,FALSE)</f>
        <v>K410</v>
      </c>
      <c r="H3034" s="26"/>
      <c r="I3034" s="26"/>
    </row>
    <row r="3035" spans="1:9" x14ac:dyDescent="0.2">
      <c r="A3035" s="78" t="str">
        <f>VLOOKUP($D$6,Systemaufstellung!$A$4:$CA$25,38,FALSE)</f>
        <v>K463</v>
      </c>
      <c r="H3035" s="26"/>
      <c r="I3035" s="26"/>
    </row>
    <row r="3036" spans="1:9" x14ac:dyDescent="0.2">
      <c r="A3036" s="78" t="str">
        <f>VLOOKUP($D$6,Systemaufstellung!$A$4:$CA$25,39,FALSE)</f>
        <v>G400</v>
      </c>
      <c r="H3036" s="26"/>
      <c r="I3036" s="26"/>
    </row>
    <row r="3037" spans="1:9" x14ac:dyDescent="0.2">
      <c r="A3037" s="78" t="str">
        <f>VLOOKUP($D$6,Systemaufstellung!$A$4:$CA$25,40,FALSE)</f>
        <v>G405</v>
      </c>
      <c r="H3037" s="26"/>
      <c r="I3037" s="26"/>
    </row>
    <row r="3038" spans="1:9" x14ac:dyDescent="0.2">
      <c r="A3038" s="78" t="str">
        <f>VLOOKUP($D$6,Systemaufstellung!$A$4:$CA$25,41,FALSE)</f>
        <v>G406</v>
      </c>
      <c r="H3038" s="26"/>
      <c r="I3038" s="26"/>
    </row>
    <row r="3039" spans="1:9" x14ac:dyDescent="0.2">
      <c r="A3039" s="78" t="str">
        <f>VLOOKUP($D$6,Systemaufstellung!$A$4:$CA$25,42,FALSE)</f>
        <v>G408</v>
      </c>
      <c r="H3039" s="26"/>
      <c r="I3039" s="26"/>
    </row>
    <row r="3040" spans="1:9" x14ac:dyDescent="0.2">
      <c r="A3040" s="78" t="str">
        <f>VLOOKUP($D$6,Systemaufstellung!$A$4:$CA$25,43,FALSE)</f>
        <v>G410</v>
      </c>
      <c r="H3040" s="26"/>
      <c r="I3040" s="26"/>
    </row>
    <row r="3041" spans="1:9" x14ac:dyDescent="0.2">
      <c r="A3041" s="78" t="str">
        <f>VLOOKUP($D$6,Systemaufstellung!$A$4:$CA$25,44,FALSE)</f>
        <v>G463</v>
      </c>
      <c r="H3041" s="26"/>
      <c r="I3041" s="26"/>
    </row>
    <row r="3042" spans="1:9" x14ac:dyDescent="0.2">
      <c r="A3042" s="78">
        <f>VLOOKUP($D$6,Systemaufstellung!$A$4:$CA$25,45,FALSE)</f>
        <v>2201</v>
      </c>
      <c r="H3042" s="26"/>
      <c r="I3042" s="26"/>
    </row>
    <row r="3043" spans="1:9" x14ac:dyDescent="0.2">
      <c r="A3043" s="78">
        <f>VLOOKUP($D$6,Systemaufstellung!$A$4:$CA$25,46,FALSE)</f>
        <v>1250</v>
      </c>
      <c r="H3043" s="26"/>
      <c r="I3043" s="26"/>
    </row>
    <row r="3044" spans="1:9" x14ac:dyDescent="0.2">
      <c r="A3044" s="78">
        <f>VLOOKUP($D$6,Systemaufstellung!$A$4:$CA$25,47,FALSE)</f>
        <v>1251</v>
      </c>
      <c r="H3044" s="26"/>
      <c r="I3044" s="26"/>
    </row>
    <row r="3045" spans="1:9" x14ac:dyDescent="0.2">
      <c r="A3045" s="78">
        <f>VLOOKUP($D$6,Systemaufstellung!$A$4:$CA$25,48,FALSE)</f>
        <v>1253</v>
      </c>
      <c r="H3045" s="26"/>
      <c r="I3045" s="26"/>
    </row>
    <row r="3046" spans="1:9" x14ac:dyDescent="0.2">
      <c r="A3046" s="78">
        <f>VLOOKUP($D$6,Systemaufstellung!$A$4:$CA$25,49,FALSE)</f>
        <v>1900</v>
      </c>
      <c r="H3046" s="26"/>
      <c r="I3046" s="26"/>
    </row>
    <row r="3047" spans="1:9" x14ac:dyDescent="0.2">
      <c r="A3047" s="78">
        <f>VLOOKUP($D$6,Systemaufstellung!$A$4:$CA$25,50,FALSE)</f>
        <v>1905</v>
      </c>
      <c r="H3047" s="26"/>
      <c r="I3047" s="26"/>
    </row>
    <row r="3048" spans="1:9" x14ac:dyDescent="0.2">
      <c r="A3048" s="78">
        <f>VLOOKUP($D$6,Systemaufstellung!$A$4:$CA$25,51,FALSE)</f>
        <v>1906</v>
      </c>
      <c r="H3048" s="26"/>
      <c r="I3048" s="26"/>
    </row>
    <row r="3049" spans="1:9" x14ac:dyDescent="0.2">
      <c r="A3049" s="78">
        <f>VLOOKUP($D$6,Systemaufstellung!$A$4:$CA$25,52,FALSE)</f>
        <v>1908</v>
      </c>
      <c r="H3049" s="26"/>
      <c r="I3049" s="26"/>
    </row>
    <row r="3050" spans="1:9" x14ac:dyDescent="0.2">
      <c r="A3050" s="78">
        <f>VLOOKUP($D$6,Systemaufstellung!$A$4:$CA$25,53,FALSE)</f>
        <v>1910</v>
      </c>
      <c r="H3050" s="26"/>
      <c r="I3050" s="26"/>
    </row>
    <row r="3051" spans="1:9" x14ac:dyDescent="0.2">
      <c r="A3051" s="78">
        <f>VLOOKUP($D$6,Systemaufstellung!$A$4:$CA$25,54,FALSE)</f>
        <v>1963</v>
      </c>
      <c r="H3051" s="26"/>
      <c r="I3051" s="26"/>
    </row>
    <row r="3052" spans="1:9" x14ac:dyDescent="0.2">
      <c r="A3052" s="78">
        <f>VLOOKUP($D$6,Systemaufstellung!$A$4:$CA$25,55,FALSE)</f>
        <v>500</v>
      </c>
      <c r="H3052" s="26"/>
      <c r="I3052" s="26"/>
    </row>
    <row r="3053" spans="1:9" x14ac:dyDescent="0.2">
      <c r="A3053" s="78" t="str">
        <f>VLOOKUP($D$6,Systemaufstellung!$A$4:$CA$25,56,FALSE)</f>
        <v>500F</v>
      </c>
      <c r="H3053" s="26"/>
      <c r="I3053" s="26"/>
    </row>
    <row r="3054" spans="1:9" x14ac:dyDescent="0.2">
      <c r="A3054" s="78">
        <f>VLOOKUP($D$6,Systemaufstellung!$A$4:$CA$25,57,FALSE)</f>
        <v>501</v>
      </c>
      <c r="H3054" s="26"/>
      <c r="I3054" s="26"/>
    </row>
    <row r="3055" spans="1:9" x14ac:dyDescent="0.2">
      <c r="A3055" s="78">
        <f>VLOOKUP($D$6,Systemaufstellung!$A$4:$CA$25,58,FALSE)</f>
        <v>503</v>
      </c>
      <c r="H3055" s="26"/>
      <c r="I3055" s="26"/>
    </row>
    <row r="3056" spans="1:9" x14ac:dyDescent="0.2">
      <c r="A3056" s="78">
        <f>VLOOKUP($D$6,Systemaufstellung!$A$4:$CA$25,59,FALSE)</f>
        <v>515</v>
      </c>
      <c r="H3056" s="26"/>
      <c r="I3056" s="26"/>
    </row>
    <row r="3057" spans="1:9" x14ac:dyDescent="0.2">
      <c r="A3057" s="78">
        <f>VLOOKUP($D$6,Systemaufstellung!$A$4:$CA$25,60,FALSE)</f>
        <v>560</v>
      </c>
      <c r="H3057" s="26"/>
      <c r="I3057" s="26"/>
    </row>
    <row r="3058" spans="1:9" x14ac:dyDescent="0.2">
      <c r="A3058" s="78">
        <f>VLOOKUP($D$6,Systemaufstellung!$A$4:$CA$25,61,FALSE)</f>
        <v>580</v>
      </c>
      <c r="H3058" s="26"/>
      <c r="I3058" s="26"/>
    </row>
    <row r="3059" spans="1:9" x14ac:dyDescent="0.2">
      <c r="A3059" s="78">
        <f>VLOOKUP($D$6,Systemaufstellung!$A$4:$CA$25,62,FALSE)</f>
        <v>586</v>
      </c>
      <c r="H3059" s="26"/>
      <c r="I3059" s="26"/>
    </row>
    <row r="3060" spans="1:9" x14ac:dyDescent="0.2">
      <c r="A3060" s="78">
        <f>VLOOKUP($D$6,Systemaufstellung!$A$4:$CA$25,63,FALSE)</f>
        <v>587</v>
      </c>
      <c r="H3060" s="26"/>
      <c r="I3060" s="26"/>
    </row>
    <row r="3061" spans="1:9" x14ac:dyDescent="0.2">
      <c r="A3061" s="78">
        <f>VLOOKUP($D$6,Systemaufstellung!$A$4:$CA$25,64,FALSE)</f>
        <v>2530</v>
      </c>
      <c r="H3061" s="26"/>
      <c r="I3061" s="26"/>
    </row>
    <row r="3062" spans="1:9" x14ac:dyDescent="0.2">
      <c r="A3062" s="78">
        <f>VLOOKUP($D$6,Systemaufstellung!$A$4:$CA$25,65,FALSE)</f>
        <v>2532</v>
      </c>
      <c r="H3062" s="26"/>
      <c r="I3062" s="26"/>
    </row>
    <row r="3063" spans="1:9" x14ac:dyDescent="0.2">
      <c r="A3063" s="78">
        <f>VLOOKUP($D$6,Systemaufstellung!$A$4:$CA$25,66,FALSE)</f>
        <v>2534</v>
      </c>
      <c r="H3063" s="26"/>
      <c r="I3063" s="26"/>
    </row>
    <row r="3064" spans="1:9" x14ac:dyDescent="0.2">
      <c r="A3064" s="78">
        <f>VLOOKUP($D$6,Systemaufstellung!$A$4:$CA$25,67,FALSE)</f>
        <v>2613</v>
      </c>
      <c r="H3064" s="26"/>
      <c r="I3064" s="26"/>
    </row>
    <row r="3065" spans="1:9" x14ac:dyDescent="0.2">
      <c r="A3065" s="78">
        <f>VLOOKUP($D$6,Systemaufstellung!$A$4:$CA$25,68,FALSE)</f>
        <v>516</v>
      </c>
      <c r="H3065" s="26"/>
      <c r="I3065" s="26"/>
    </row>
    <row r="3066" spans="1:9" x14ac:dyDescent="0.2">
      <c r="A3066" s="78">
        <f>VLOOKUP($D$6,Systemaufstellung!$A$4:$CA$25,69,FALSE)</f>
        <v>519</v>
      </c>
      <c r="H3066" s="26"/>
      <c r="I3066" s="26"/>
    </row>
    <row r="3067" spans="1:9" x14ac:dyDescent="0.2">
      <c r="A3067" s="78">
        <f>VLOOKUP($D$6,Systemaufstellung!$A$4:$CA$25,70,FALSE)</f>
        <v>520</v>
      </c>
      <c r="H3067" s="26"/>
      <c r="I3067" s="26"/>
    </row>
    <row r="3068" spans="1:9" x14ac:dyDescent="0.2">
      <c r="A3068" s="78">
        <f>VLOOKUP($D$6,Systemaufstellung!$A$4:$CA$25,71,FALSE)</f>
        <v>529</v>
      </c>
      <c r="H3068" s="26"/>
      <c r="I3068" s="26"/>
    </row>
    <row r="3069" spans="1:9" x14ac:dyDescent="0.2">
      <c r="A3069" s="78">
        <f>VLOOKUP($D$6,Systemaufstellung!$A$4:$CA$25,72,FALSE)</f>
        <v>530</v>
      </c>
      <c r="H3069" s="26"/>
      <c r="I3069" s="26"/>
    </row>
    <row r="3070" spans="1:9" x14ac:dyDescent="0.2">
      <c r="A3070" s="78">
        <f>VLOOKUP($D$6,Systemaufstellung!$A$4:$CA$25,73,FALSE)</f>
        <v>541</v>
      </c>
      <c r="H3070" s="26"/>
      <c r="I3070" s="26"/>
    </row>
    <row r="3071" spans="1:9" x14ac:dyDescent="0.2">
      <c r="A3071" s="78">
        <f>VLOOKUP($D$6,Systemaufstellung!$A$4:$CA$25,74,FALSE)</f>
        <v>542</v>
      </c>
      <c r="H3071" s="26"/>
      <c r="I3071" s="26"/>
    </row>
    <row r="3072" spans="1:9" x14ac:dyDescent="0.2">
      <c r="A3072" s="78">
        <f>VLOOKUP($D$6,Systemaufstellung!$A$4:$CA$25,75,FALSE)</f>
        <v>543</v>
      </c>
      <c r="H3072" s="26"/>
      <c r="I3072" s="26"/>
    </row>
    <row r="3073" spans="1:9" x14ac:dyDescent="0.2">
      <c r="A3073" s="78">
        <f>VLOOKUP($D$6,Systemaufstellung!$A$4:$CA$25,76,FALSE)</f>
        <v>544</v>
      </c>
      <c r="H3073" s="26"/>
      <c r="I3073" s="26"/>
    </row>
    <row r="3074" spans="1:9" x14ac:dyDescent="0.2">
      <c r="A3074" s="78">
        <f>VLOOKUP($D$6,Systemaufstellung!$A$4:$CA$25,77,FALSE)</f>
        <v>1304</v>
      </c>
      <c r="H3074" s="26"/>
      <c r="I3074" s="26"/>
    </row>
    <row r="3075" spans="1:9" x14ac:dyDescent="0.2">
      <c r="A3075" s="78">
        <f>VLOOKUP($D$6,Systemaufstellung!$A$4:$CA$25,78,FALSE)</f>
        <v>1307</v>
      </c>
      <c r="H3075" s="26"/>
      <c r="I3075" s="26"/>
    </row>
    <row r="3076" spans="1:9" x14ac:dyDescent="0.2">
      <c r="A3076" s="78">
        <f>VLOOKUP($D$6,Systemaufstellung!$A$4:$CA$25,79,FALSE)</f>
        <v>1380</v>
      </c>
      <c r="H3076" s="26"/>
      <c r="I3076" s="26"/>
    </row>
    <row r="3077" spans="1:9" x14ac:dyDescent="0.2">
      <c r="A3077" s="78">
        <f>VLOOKUP($D$6,Systemaufstellung!$A$4:$DA$25,80,FALSE)</f>
        <v>1401</v>
      </c>
      <c r="H3077" s="26"/>
      <c r="I3077" s="26"/>
    </row>
    <row r="3078" spans="1:9" x14ac:dyDescent="0.2">
      <c r="A3078" s="78">
        <f>VLOOKUP($D$6,Systemaufstellung!$A$4:$DA$25,81,FALSE)</f>
        <v>1413</v>
      </c>
      <c r="H3078" s="26"/>
      <c r="I3078" s="26"/>
    </row>
    <row r="3079" spans="1:9" x14ac:dyDescent="0.2">
      <c r="A3079" s="78">
        <f>VLOOKUP($D$6,Systemaufstellung!$A$4:$DA$25,82,FALSE)</f>
        <v>1477</v>
      </c>
      <c r="H3079" s="26"/>
      <c r="I3079" s="26"/>
    </row>
    <row r="3080" spans="1:9" x14ac:dyDescent="0.2">
      <c r="A3080" s="78">
        <f>VLOOKUP($D$6,Systemaufstellung!$A$4:$DA$25,83,FALSE)</f>
        <v>1482</v>
      </c>
      <c r="H3080" s="26"/>
      <c r="I3080" s="26"/>
    </row>
    <row r="3081" spans="1:9" x14ac:dyDescent="0.2">
      <c r="A3081" s="78">
        <f>VLOOKUP($D$6,Systemaufstellung!$A$4:$DA$25,84,FALSE)</f>
        <v>1486</v>
      </c>
      <c r="H3081" s="26"/>
      <c r="I3081" s="26"/>
    </row>
    <row r="3082" spans="1:9" x14ac:dyDescent="0.2">
      <c r="A3082" s="78">
        <f>VLOOKUP($D$6,Systemaufstellung!$A$4:$DA$25,85,FALSE)</f>
        <v>1487</v>
      </c>
      <c r="H3082" s="26"/>
      <c r="I3082" s="26"/>
    </row>
    <row r="3083" spans="1:9" x14ac:dyDescent="0.2">
      <c r="A3083" s="78" t="str">
        <f>VLOOKUP($D$6,Systemaufstellung!$A$4:$DA$25,86,FALSE)</f>
        <v>E204</v>
      </c>
      <c r="H3083" s="26"/>
      <c r="I3083" s="26"/>
    </row>
    <row r="3084" spans="1:9" x14ac:dyDescent="0.2">
      <c r="A3084" s="78" t="str">
        <f>VLOOKUP($D$6,Systemaufstellung!$A$4:$DA$25,87,FALSE)</f>
        <v>E201</v>
      </c>
      <c r="H3084" s="26"/>
      <c r="I3084" s="26"/>
    </row>
    <row r="3085" spans="1:9" x14ac:dyDescent="0.2">
      <c r="A3085" s="78" t="str">
        <f>VLOOKUP($D$6,Systemaufstellung!$A$4:$DA$25,88,FALSE)</f>
        <v>E203</v>
      </c>
      <c r="H3085" s="26"/>
      <c r="I3085" s="26"/>
    </row>
    <row r="3086" spans="1:9" x14ac:dyDescent="0.2">
      <c r="A3086" s="78" t="str">
        <f>VLOOKUP($D$6,Systemaufstellung!$A$4:$DA$25,89,FALSE)</f>
        <v>E206</v>
      </c>
      <c r="H3086" s="26"/>
      <c r="I3086" s="26"/>
    </row>
    <row r="3087" spans="1:9" x14ac:dyDescent="0.2">
      <c r="A3087" s="78" t="str">
        <f>VLOOKUP($D$6,Systemaufstellung!$A$4:$DA$25,90,FALSE)</f>
        <v>E207</v>
      </c>
      <c r="H3087" s="26"/>
      <c r="I3087" s="26"/>
    </row>
    <row r="3088" spans="1:9" x14ac:dyDescent="0.2">
      <c r="A3088" s="78" t="str">
        <f>VLOOKUP($D$6,Systemaufstellung!$A$4:$DA$25,91,FALSE)</f>
        <v>E213</v>
      </c>
      <c r="H3088" s="26"/>
      <c r="I3088" s="26"/>
    </row>
    <row r="3089" spans="1:9" x14ac:dyDescent="0.2">
      <c r="A3089" s="78" t="str">
        <f>VLOOKUP($D$6,Systemaufstellung!$A$4:$DA$25,92,FALSE)</f>
        <v>E214</v>
      </c>
      <c r="H3089" s="26"/>
      <c r="I3089" s="26"/>
    </row>
    <row r="3090" spans="1:9" x14ac:dyDescent="0.2">
      <c r="A3090" s="78" t="str">
        <f>VLOOKUP($D$6,Systemaufstellung!$A$4:$DA$25,93,FALSE)</f>
        <v>E215</v>
      </c>
      <c r="H3090" s="26"/>
      <c r="I3090" s="26"/>
    </row>
    <row r="3091" spans="1:9" x14ac:dyDescent="0.2">
      <c r="A3091" s="78" t="str">
        <f>VLOOKUP($D$6,Systemaufstellung!$A$4:$DA$25,94,FALSE)</f>
        <v>E219</v>
      </c>
      <c r="H3091" s="26"/>
      <c r="I3091" s="26"/>
    </row>
    <row r="3092" spans="1:9" x14ac:dyDescent="0.2">
      <c r="A3092" s="78" t="str">
        <f>VLOOKUP($D$6,Systemaufstellung!$A$4:$DA$25,95,FALSE)</f>
        <v>E831</v>
      </c>
      <c r="H3092" s="26"/>
      <c r="I3092" s="26"/>
    </row>
    <row r="3093" spans="1:9" x14ac:dyDescent="0.2">
      <c r="A3093" s="78" t="str">
        <f>VLOOKUP($D$6,Systemaufstellung!$A$4:$DA$25,96,FALSE)</f>
        <v>E832</v>
      </c>
      <c r="H3093" s="26"/>
      <c r="I3093" s="26"/>
    </row>
    <row r="3094" spans="1:9" x14ac:dyDescent="0.2">
      <c r="A3094" s="78" t="str">
        <f>VLOOKUP($D$6,Systemaufstellung!$A$4:$DA$25,97,FALSE)</f>
        <v>E820</v>
      </c>
      <c r="H3094" s="26"/>
      <c r="I3094" s="26"/>
    </row>
    <row r="3095" spans="1:9" x14ac:dyDescent="0.2">
      <c r="A3095" s="78" t="str">
        <f>VLOOKUP($D$6,Systemaufstellung!$A$4:$DA$25,98,FALSE)</f>
        <v>E821</v>
      </c>
      <c r="H3095" s="26"/>
      <c r="I3095" s="26"/>
    </row>
    <row r="3096" spans="1:9" x14ac:dyDescent="0.2">
      <c r="A3096" s="78" t="str">
        <f>VLOOKUP($D$6,Systemaufstellung!$A$4:$DA$25,99,FALSE)</f>
        <v>E826</v>
      </c>
      <c r="H3096" s="26"/>
      <c r="I3096" s="26"/>
    </row>
    <row r="3097" spans="1:9" x14ac:dyDescent="0.2">
      <c r="A3097" s="78" t="str">
        <f>VLOOKUP($D$6,Systemaufstellung!$A$4:$DA$25,100,FALSE)</f>
        <v>E931</v>
      </c>
      <c r="H3097" s="26"/>
      <c r="I3097" s="26"/>
    </row>
    <row r="3098" spans="1:9" x14ac:dyDescent="0.2">
      <c r="A3098" s="78" t="str">
        <f>VLOOKUP($D$6,Systemaufstellung!$A$4:$DA$25,101,FALSE)</f>
        <v>E932</v>
      </c>
      <c r="H3098" s="26"/>
      <c r="I3098" s="26"/>
    </row>
    <row r="3099" spans="1:9" x14ac:dyDescent="0.2">
      <c r="A3099" s="78" t="str">
        <f>VLOOKUP($D$6,Systemaufstellung!$A$4:$DA$25,102,FALSE)</f>
        <v>E935</v>
      </c>
      <c r="H3099" s="26"/>
      <c r="I3099" s="26"/>
    </row>
    <row r="3100" spans="1:9" x14ac:dyDescent="0.2">
      <c r="A3100" s="78" t="str">
        <f>VLOOKUP($D$6,Systemaufstellung!$A$4:$DA$25,103,FALSE)</f>
        <v>E936</v>
      </c>
      <c r="H3100" s="26"/>
      <c r="I3100" s="26"/>
    </row>
    <row r="3101" spans="1:9" x14ac:dyDescent="0.2">
      <c r="A3101" s="78" t="str">
        <f>VLOOKUP($D$6,Systemaufstellung!$A$4:$DA$25,104,FALSE)</f>
        <v>E920</v>
      </c>
      <c r="H3101" s="26"/>
      <c r="I3101" s="26"/>
    </row>
    <row r="3102" spans="1:9" x14ac:dyDescent="0.2">
      <c r="A3102" s="78" t="str">
        <f>VLOOKUP($D$6,Systemaufstellung!$A$4:$DA$25,105,FALSE)</f>
        <v>E921</v>
      </c>
      <c r="H3102" s="26"/>
      <c r="I3102" s="26"/>
    </row>
    <row r="3103" spans="1:9" x14ac:dyDescent="0.2">
      <c r="A3103" s="78" t="str">
        <f>VLOOKUP($D$6,Systemaufstellung!$A$4:$FA$25,106,FALSE)</f>
        <v>E926</v>
      </c>
    </row>
    <row r="3104" spans="1:9" x14ac:dyDescent="0.2">
      <c r="A3104" s="78" t="str">
        <f>VLOOKUP($D$6,Systemaufstellung!$A$4:$FA$25,107,FALSE)</f>
        <v>E822</v>
      </c>
    </row>
    <row r="3105" spans="1:1" x14ac:dyDescent="0.2">
      <c r="A3105" s="78" t="str">
        <f>VLOOKUP($D$6,Systemaufstellung!$A$4:$FA$25,108,FALSE)</f>
        <v>E837</v>
      </c>
    </row>
    <row r="3106" spans="1:1" x14ac:dyDescent="0.2">
      <c r="A3106" s="78" t="str">
        <f>VLOOKUP($D$6,Systemaufstellung!$A$4:$FA$25,109,FALSE)</f>
        <v>E234</v>
      </c>
    </row>
    <row r="3107" spans="1:1" x14ac:dyDescent="0.2">
      <c r="A3107" s="78" t="str">
        <f>VLOOKUP($D$6,Systemaufstellung!$A$4:$FA$25,110,FALSE)</f>
        <v>E850</v>
      </c>
    </row>
    <row r="3108" spans="1:1" x14ac:dyDescent="0.2">
      <c r="A3108" s="78" t="str">
        <f>VLOOKUP($D$6,Systemaufstellung!$A$4:$FA$25,111,FALSE)</f>
        <v>E852</v>
      </c>
    </row>
    <row r="3109" spans="1:1" x14ac:dyDescent="0.2">
      <c r="A3109" s="78" t="str">
        <f>VLOOKUP($D$6,Systemaufstellung!$A$4:$FA$25,112,FALSE)</f>
        <v>E855</v>
      </c>
    </row>
    <row r="3110" spans="1:1" x14ac:dyDescent="0.2">
      <c r="A3110" s="78" t="str">
        <f>VLOOKUP($D$6,Systemaufstellung!$A$4:$FA$25,113,FALSE)</f>
        <v>E950</v>
      </c>
    </row>
    <row r="3111" spans="1:1" x14ac:dyDescent="0.2">
      <c r="A3111" s="78" t="str">
        <f>VLOOKUP($D$6,Systemaufstellung!$A$4:$FA$25,114,FALSE)</f>
        <v>E295</v>
      </c>
    </row>
    <row r="3112" spans="1:1" x14ac:dyDescent="0.2">
      <c r="A3112" s="78" t="str">
        <f>VLOOKUP($D$6,Systemaufstellung!$A$4:$FA$25,115,FALSE)</f>
        <v>E296</v>
      </c>
    </row>
    <row r="3113" spans="1:1" x14ac:dyDescent="0.2">
      <c r="A3113" s="78" t="str">
        <f>VLOOKUP($D$6,Systemaufstellung!$A$4:$FA$25,116,FALSE)</f>
        <v>E297</v>
      </c>
    </row>
    <row r="3114" spans="1:1" x14ac:dyDescent="0.2">
      <c r="A3114" s="78" t="str">
        <f>VLOOKUP($D$6,Systemaufstellung!$A$4:$FA$25,117,FALSE)</f>
        <v>SE66</v>
      </c>
    </row>
    <row r="3115" spans="1:1" x14ac:dyDescent="0.2">
      <c r="A3115" s="78" t="str">
        <f>VLOOKUP($D$6,Systemaufstellung!$A$4:$FA$25,118,FALSE)</f>
        <v>E891</v>
      </c>
    </row>
    <row r="3116" spans="1:1" x14ac:dyDescent="0.2">
      <c r="A3116" s="78" t="str">
        <f>VLOOKUP($D$6,Systemaufstellung!$A$4:$FA$25,119,FALSE)</f>
        <v>E892</v>
      </c>
    </row>
    <row r="3117" spans="1:1" x14ac:dyDescent="0.2">
      <c r="A3117" s="78" t="str">
        <f>VLOOKUP($D$6,Systemaufstellung!$A$4:$FA$25,120,FALSE)</f>
        <v>E894</v>
      </c>
    </row>
    <row r="3118" spans="1:1" x14ac:dyDescent="0.2">
      <c r="A3118" s="78" t="str">
        <f>VLOOKUP($D$6,Systemaufstellung!$A$4:$FA$25,121,FALSE)</f>
        <v>E896</v>
      </c>
    </row>
    <row r="3119" spans="1:1" x14ac:dyDescent="0.2">
      <c r="A3119" s="78" t="str">
        <f>VLOOKUP($D$6,Systemaufstellung!$A$4:$FA$25,122,FALSE)</f>
        <v>E898</v>
      </c>
    </row>
    <row r="3120" spans="1:1" x14ac:dyDescent="0.2">
      <c r="A3120" s="78" t="str">
        <f>VLOOKUP($D$6,Systemaufstellung!$A$4:$FA$25,123,FALSE)</f>
        <v>E624ST</v>
      </c>
    </row>
    <row r="3121" spans="1:1" x14ac:dyDescent="0.2">
      <c r="A3121" s="78" t="str">
        <f>VLOOKUP($D$6,Systemaufstellung!$A$4:$FA$25,124,FALSE)</f>
        <v>E624UP</v>
      </c>
    </row>
    <row r="3122" spans="1:1" x14ac:dyDescent="0.2">
      <c r="A3122" s="78" t="str">
        <f>VLOOKUP($D$6,Systemaufstellung!$A$4:$FA$25,125,FALSE)</f>
        <v>E823</v>
      </c>
    </row>
    <row r="3123" spans="1:1" x14ac:dyDescent="0.2">
      <c r="A3123" s="78" t="str">
        <f>VLOOKUP($D$6,Systemaufstellung!$A$4:$FA$25,126,FALSE)</f>
        <v>E825</v>
      </c>
    </row>
    <row r="3124" spans="1:1" x14ac:dyDescent="0.2">
      <c r="A3124" s="78" t="str">
        <f>VLOOKUP($D$6,Systemaufstellung!$A$4:$FA$25,127,FALSE)</f>
        <v>E681</v>
      </c>
    </row>
    <row r="3125" spans="1:1" x14ac:dyDescent="0.2">
      <c r="A3125" s="78" t="str">
        <f>VLOOKUP($D$6,Systemaufstellung!$A$4:$FA$25,128,FALSE)</f>
        <v>M550*</v>
      </c>
    </row>
    <row r="3126" spans="1:1" x14ac:dyDescent="0.2">
      <c r="A3126" s="78" t="str">
        <f>VLOOKUP($D$6,Systemaufstellung!$A$4:$FA$25,129,FALSE)</f>
        <v>M551*</v>
      </c>
    </row>
    <row r="3127" spans="1:1" x14ac:dyDescent="0.2">
      <c r="A3127" s="78" t="str">
        <f>VLOOKUP($D$6,Systemaufstellung!$A$4:$FA$25,130,FALSE)</f>
        <v>M552*</v>
      </c>
    </row>
    <row r="3128" spans="1:1" x14ac:dyDescent="0.2">
      <c r="A3128" s="78" t="str">
        <f>VLOOKUP($D$6,Systemaufstellung!$A$4:$FA$25,131,FALSE)</f>
        <v>M553*</v>
      </c>
    </row>
    <row r="3129" spans="1:1" x14ac:dyDescent="0.2">
      <c r="A3129" s="78" t="str">
        <f>VLOOKUP($D$6,Systemaufstellung!$A$4:$FA$25,132,FALSE)</f>
        <v>M554*</v>
      </c>
    </row>
    <row r="3130" spans="1:1" x14ac:dyDescent="0.2">
      <c r="A3130" s="78" t="str">
        <f>VLOOKUP($D$6,Systemaufstellung!$A$4:$FA$25,133,FALSE)</f>
        <v>M555*</v>
      </c>
    </row>
    <row r="3131" spans="1:1" x14ac:dyDescent="0.2">
      <c r="A3131" s="78" t="str">
        <f>VLOOKUP($D$6,Systemaufstellung!$A$4:$FA$25,134,FALSE)</f>
        <v>M556*</v>
      </c>
    </row>
    <row r="3132" spans="1:1" x14ac:dyDescent="0.2">
      <c r="A3132" s="78"/>
    </row>
    <row r="3133" spans="1:1" x14ac:dyDescent="0.2">
      <c r="A3133" s="78"/>
    </row>
    <row r="3134" spans="1:1" x14ac:dyDescent="0.2">
      <c r="A3134" s="78"/>
    </row>
    <row r="3135" spans="1:1" x14ac:dyDescent="0.2">
      <c r="A3135" s="78"/>
    </row>
    <row r="3136" spans="1:1" x14ac:dyDescent="0.2">
      <c r="A3136" s="78"/>
    </row>
    <row r="3137" spans="1:1" x14ac:dyDescent="0.2">
      <c r="A3137" s="78"/>
    </row>
    <row r="3138" spans="1:1" x14ac:dyDescent="0.2">
      <c r="A3138" s="78"/>
    </row>
    <row r="3139" spans="1:1" x14ac:dyDescent="0.2">
      <c r="A3139" s="78"/>
    </row>
    <row r="3140" spans="1:1" x14ac:dyDescent="0.2">
      <c r="A3140" s="78"/>
    </row>
    <row r="3141" spans="1:1" x14ac:dyDescent="0.2">
      <c r="A3141" s="78"/>
    </row>
    <row r="3142" spans="1:1" x14ac:dyDescent="0.2">
      <c r="A3142" s="78"/>
    </row>
    <row r="3143" spans="1:1" x14ac:dyDescent="0.2">
      <c r="A3143" s="78"/>
    </row>
    <row r="3144" spans="1:1" x14ac:dyDescent="0.2">
      <c r="A3144" s="78"/>
    </row>
    <row r="3145" spans="1:1" x14ac:dyDescent="0.2">
      <c r="A3145" s="78"/>
    </row>
    <row r="3146" spans="1:1" x14ac:dyDescent="0.2">
      <c r="A3146" s="78"/>
    </row>
    <row r="3147" spans="1:1" x14ac:dyDescent="0.2">
      <c r="A3147" s="78"/>
    </row>
    <row r="3148" spans="1:1" x14ac:dyDescent="0.2">
      <c r="A3148" s="78"/>
    </row>
    <row r="3149" spans="1:1" x14ac:dyDescent="0.2">
      <c r="A3149" s="78"/>
    </row>
    <row r="3150" spans="1:1" x14ac:dyDescent="0.2">
      <c r="A3150" s="78"/>
    </row>
    <row r="3151" spans="1:1" x14ac:dyDescent="0.2">
      <c r="A3151" s="78"/>
    </row>
    <row r="3152" spans="1:1" x14ac:dyDescent="0.2">
      <c r="A3152" s="78"/>
    </row>
    <row r="3153" spans="1:1" x14ac:dyDescent="0.2">
      <c r="A3153" s="78"/>
    </row>
    <row r="3154" spans="1:1" x14ac:dyDescent="0.2">
      <c r="A3154" s="78"/>
    </row>
    <row r="3155" spans="1:1" x14ac:dyDescent="0.2">
      <c r="A3155" s="78"/>
    </row>
    <row r="3156" spans="1:1" x14ac:dyDescent="0.2">
      <c r="A3156" s="78"/>
    </row>
    <row r="3157" spans="1:1" x14ac:dyDescent="0.2">
      <c r="A3157" s="78"/>
    </row>
    <row r="3158" spans="1:1" x14ac:dyDescent="0.2">
      <c r="A3158" s="78"/>
    </row>
    <row r="3159" spans="1:1" x14ac:dyDescent="0.2">
      <c r="A3159" s="78"/>
    </row>
    <row r="3160" spans="1:1" x14ac:dyDescent="0.2">
      <c r="A3160" s="78"/>
    </row>
    <row r="3161" spans="1:1" x14ac:dyDescent="0.2">
      <c r="A3161" s="78"/>
    </row>
    <row r="3162" spans="1:1" x14ac:dyDescent="0.2">
      <c r="A3162" s="78"/>
    </row>
    <row r="3163" spans="1:1" x14ac:dyDescent="0.2">
      <c r="A3163" s="78"/>
    </row>
    <row r="3164" spans="1:1" x14ac:dyDescent="0.2">
      <c r="A3164" s="78"/>
    </row>
    <row r="3165" spans="1:1" x14ac:dyDescent="0.2">
      <c r="A3165" s="78"/>
    </row>
    <row r="3166" spans="1:1" x14ac:dyDescent="0.2">
      <c r="A3166" s="78"/>
    </row>
    <row r="3167" spans="1:1" x14ac:dyDescent="0.2">
      <c r="A3167" s="78"/>
    </row>
    <row r="3168" spans="1:1" x14ac:dyDescent="0.2">
      <c r="A3168" s="78"/>
    </row>
    <row r="3169" spans="1:1" x14ac:dyDescent="0.2">
      <c r="A3169" s="78"/>
    </row>
    <row r="3170" spans="1:1" x14ac:dyDescent="0.2">
      <c r="A3170" s="78"/>
    </row>
    <row r="3171" spans="1:1" x14ac:dyDescent="0.2">
      <c r="A3171" s="78"/>
    </row>
    <row r="3172" spans="1:1" x14ac:dyDescent="0.2">
      <c r="A3172" s="78"/>
    </row>
    <row r="3173" spans="1:1" x14ac:dyDescent="0.2">
      <c r="A3173" s="78"/>
    </row>
    <row r="3174" spans="1:1" x14ac:dyDescent="0.2">
      <c r="A3174" s="78"/>
    </row>
    <row r="3175" spans="1:1" x14ac:dyDescent="0.2">
      <c r="A3175" s="78"/>
    </row>
    <row r="3176" spans="1:1" x14ac:dyDescent="0.2">
      <c r="A3176" s="78"/>
    </row>
    <row r="3177" spans="1:1" x14ac:dyDescent="0.2">
      <c r="A3177" s="78"/>
    </row>
    <row r="3178" spans="1:1" x14ac:dyDescent="0.2">
      <c r="A3178" s="78"/>
    </row>
    <row r="3179" spans="1:1" x14ac:dyDescent="0.2">
      <c r="A3179" s="78"/>
    </row>
    <row r="3180" spans="1:1" x14ac:dyDescent="0.2">
      <c r="A3180" s="78"/>
    </row>
    <row r="3181" spans="1:1" x14ac:dyDescent="0.2">
      <c r="A3181" s="78"/>
    </row>
    <row r="3182" spans="1:1" x14ac:dyDescent="0.2">
      <c r="A3182" s="78"/>
    </row>
    <row r="3183" spans="1:1" x14ac:dyDescent="0.2">
      <c r="A3183" s="78"/>
    </row>
    <row r="3184" spans="1:1" x14ac:dyDescent="0.2">
      <c r="A3184" s="78"/>
    </row>
    <row r="3185" spans="1:1" x14ac:dyDescent="0.2">
      <c r="A3185" s="78"/>
    </row>
    <row r="3186" spans="1:1" x14ac:dyDescent="0.2">
      <c r="A3186" s="78"/>
    </row>
    <row r="3187" spans="1:1" x14ac:dyDescent="0.2">
      <c r="A3187" s="78"/>
    </row>
    <row r="3188" spans="1:1" x14ac:dyDescent="0.2">
      <c r="A3188" s="78"/>
    </row>
    <row r="3189" spans="1:1" x14ac:dyDescent="0.2">
      <c r="A3189" s="78"/>
    </row>
    <row r="3190" spans="1:1" x14ac:dyDescent="0.2">
      <c r="A3190" s="78"/>
    </row>
    <row r="3191" spans="1:1" x14ac:dyDescent="0.2">
      <c r="A3191" s="78"/>
    </row>
    <row r="3192" spans="1:1" x14ac:dyDescent="0.2">
      <c r="A3192" s="78"/>
    </row>
    <row r="3193" spans="1:1" x14ac:dyDescent="0.2">
      <c r="A3193" s="78"/>
    </row>
    <row r="3194" spans="1:1" x14ac:dyDescent="0.2">
      <c r="A3194" s="78"/>
    </row>
    <row r="3195" spans="1:1" x14ac:dyDescent="0.2">
      <c r="A3195" s="78"/>
    </row>
    <row r="3196" spans="1:1" x14ac:dyDescent="0.2">
      <c r="A3196" s="78"/>
    </row>
    <row r="3197" spans="1:1" x14ac:dyDescent="0.2">
      <c r="A3197" s="78"/>
    </row>
    <row r="3198" spans="1:1" x14ac:dyDescent="0.2">
      <c r="A3198" s="78"/>
    </row>
    <row r="3199" spans="1:1" x14ac:dyDescent="0.2">
      <c r="A3199" s="78"/>
    </row>
    <row r="3200" spans="1:1" x14ac:dyDescent="0.2">
      <c r="A3200" s="78"/>
    </row>
    <row r="3201" spans="1:1" x14ac:dyDescent="0.2">
      <c r="A3201" s="78"/>
    </row>
    <row r="3202" spans="1:1" x14ac:dyDescent="0.2">
      <c r="A3202" s="78"/>
    </row>
    <row r="3203" spans="1:1" x14ac:dyDescent="0.2">
      <c r="A3203" s="78"/>
    </row>
    <row r="3204" spans="1:1" x14ac:dyDescent="0.2">
      <c r="A3204" s="78"/>
    </row>
    <row r="3205" spans="1:1" x14ac:dyDescent="0.2">
      <c r="A3205" s="78"/>
    </row>
    <row r="3206" spans="1:1" x14ac:dyDescent="0.2">
      <c r="A3206" s="78"/>
    </row>
    <row r="3207" spans="1:1" x14ac:dyDescent="0.2">
      <c r="A3207" s="78"/>
    </row>
    <row r="3208" spans="1:1" x14ac:dyDescent="0.2">
      <c r="A3208" s="78"/>
    </row>
    <row r="3209" spans="1:1" x14ac:dyDescent="0.2">
      <c r="A3209" s="78"/>
    </row>
    <row r="3210" spans="1:1" x14ac:dyDescent="0.2">
      <c r="A3210" s="78"/>
    </row>
    <row r="3211" spans="1:1" x14ac:dyDescent="0.2">
      <c r="A3211" s="78"/>
    </row>
    <row r="3212" spans="1:1" x14ac:dyDescent="0.2">
      <c r="A3212" s="78"/>
    </row>
    <row r="3213" spans="1:1" x14ac:dyDescent="0.2">
      <c r="A3213" s="78"/>
    </row>
    <row r="3214" spans="1:1" x14ac:dyDescent="0.2">
      <c r="A3214" s="78"/>
    </row>
    <row r="3215" spans="1:1" x14ac:dyDescent="0.2">
      <c r="A3215" s="78"/>
    </row>
    <row r="3216" spans="1:1" x14ac:dyDescent="0.2">
      <c r="A3216" s="78"/>
    </row>
    <row r="3217" spans="1:1" x14ac:dyDescent="0.2">
      <c r="A3217" s="78"/>
    </row>
    <row r="3218" spans="1:1" x14ac:dyDescent="0.2">
      <c r="A3218" s="78"/>
    </row>
    <row r="3219" spans="1:1" x14ac:dyDescent="0.2">
      <c r="A3219" s="78"/>
    </row>
    <row r="3220" spans="1:1" x14ac:dyDescent="0.2">
      <c r="A3220" s="78"/>
    </row>
    <row r="3221" spans="1:1" x14ac:dyDescent="0.2">
      <c r="A3221" s="78"/>
    </row>
    <row r="3222" spans="1:1" x14ac:dyDescent="0.2">
      <c r="A3222" s="78"/>
    </row>
    <row r="3223" spans="1:1" x14ac:dyDescent="0.2">
      <c r="A3223" s="78"/>
    </row>
    <row r="3224" spans="1:1" x14ac:dyDescent="0.2">
      <c r="A3224" s="78"/>
    </row>
    <row r="3225" spans="1:1" x14ac:dyDescent="0.2">
      <c r="A3225" s="78"/>
    </row>
    <row r="3226" spans="1:1" x14ac:dyDescent="0.2">
      <c r="A3226" s="78"/>
    </row>
    <row r="3227" spans="1:1" x14ac:dyDescent="0.2">
      <c r="A3227" s="78"/>
    </row>
    <row r="3228" spans="1:1" x14ac:dyDescent="0.2">
      <c r="A3228" s="78"/>
    </row>
    <row r="3229" spans="1:1" x14ac:dyDescent="0.2">
      <c r="A3229" s="78"/>
    </row>
    <row r="3230" spans="1:1" x14ac:dyDescent="0.2">
      <c r="A3230" s="78"/>
    </row>
    <row r="3231" spans="1:1" x14ac:dyDescent="0.2">
      <c r="A3231" s="78"/>
    </row>
    <row r="3232" spans="1:1" x14ac:dyDescent="0.2">
      <c r="A3232" s="78"/>
    </row>
    <row r="3233" spans="1:1" x14ac:dyDescent="0.2">
      <c r="A3233" s="78"/>
    </row>
    <row r="3234" spans="1:1" x14ac:dyDescent="0.2">
      <c r="A3234" s="78"/>
    </row>
    <row r="3235" spans="1:1" x14ac:dyDescent="0.2">
      <c r="A3235" s="78"/>
    </row>
    <row r="3236" spans="1:1" x14ac:dyDescent="0.2">
      <c r="A3236" s="78"/>
    </row>
    <row r="3237" spans="1:1" x14ac:dyDescent="0.2">
      <c r="A3237" s="78"/>
    </row>
    <row r="3238" spans="1:1" x14ac:dyDescent="0.2">
      <c r="A3238" s="78"/>
    </row>
    <row r="3239" spans="1:1" x14ac:dyDescent="0.2">
      <c r="A3239" s="78"/>
    </row>
    <row r="3240" spans="1:1" x14ac:dyDescent="0.2">
      <c r="A3240" s="78"/>
    </row>
    <row r="3241" spans="1:1" x14ac:dyDescent="0.2">
      <c r="A3241" s="78"/>
    </row>
    <row r="3242" spans="1:1" x14ac:dyDescent="0.2">
      <c r="A3242" s="78"/>
    </row>
    <row r="3243" spans="1:1" x14ac:dyDescent="0.2">
      <c r="A3243" s="78"/>
    </row>
    <row r="3244" spans="1:1" x14ac:dyDescent="0.2">
      <c r="A3244" s="78"/>
    </row>
    <row r="3245" spans="1:1" x14ac:dyDescent="0.2">
      <c r="A3245" s="78"/>
    </row>
    <row r="3246" spans="1:1" x14ac:dyDescent="0.2">
      <c r="A3246" s="78"/>
    </row>
    <row r="3247" spans="1:1" x14ac:dyDescent="0.2">
      <c r="A3247" s="78"/>
    </row>
    <row r="3248" spans="1:1" x14ac:dyDescent="0.2">
      <c r="A3248" s="78"/>
    </row>
    <row r="3249" spans="1:1" x14ac:dyDescent="0.2">
      <c r="A3249" s="78"/>
    </row>
    <row r="3250" spans="1:1" x14ac:dyDescent="0.2">
      <c r="A3250" s="78"/>
    </row>
    <row r="3251" spans="1:1" x14ac:dyDescent="0.2">
      <c r="A3251" s="78"/>
    </row>
    <row r="3252" spans="1:1" x14ac:dyDescent="0.2">
      <c r="A3252" s="78"/>
    </row>
    <row r="3253" spans="1:1" x14ac:dyDescent="0.2">
      <c r="A3253" s="78"/>
    </row>
    <row r="3254" spans="1:1" x14ac:dyDescent="0.2">
      <c r="A3254" s="78"/>
    </row>
    <row r="3255" spans="1:1" x14ac:dyDescent="0.2">
      <c r="A3255" s="78"/>
    </row>
    <row r="3256" spans="1:1" x14ac:dyDescent="0.2">
      <c r="A3256" s="78"/>
    </row>
    <row r="3257" spans="1:1" x14ac:dyDescent="0.2">
      <c r="A3257" s="78"/>
    </row>
    <row r="3258" spans="1:1" x14ac:dyDescent="0.2">
      <c r="A3258" s="78"/>
    </row>
    <row r="3259" spans="1:1" x14ac:dyDescent="0.2">
      <c r="A3259" s="78"/>
    </row>
  </sheetData>
  <sheetProtection formatCells="0" formatColumns="0" formatRows="0" insertColumns="0" insertRows="0" deleteColumns="0" deleteRows="0" selectLockedCells="1" autoFilter="0"/>
  <mergeCells count="319">
    <mergeCell ref="T5:T10"/>
    <mergeCell ref="J13:K13"/>
    <mergeCell ref="E13:E14"/>
    <mergeCell ref="D7:E7"/>
    <mergeCell ref="B12:E12"/>
    <mergeCell ref="D10:E10"/>
    <mergeCell ref="D9:E9"/>
    <mergeCell ref="D8:E8"/>
    <mergeCell ref="D13:D14"/>
    <mergeCell ref="C13:C14"/>
    <mergeCell ref="B13:B14"/>
    <mergeCell ref="F13:G13"/>
    <mergeCell ref="H13:H14"/>
    <mergeCell ref="L13:L14"/>
    <mergeCell ref="N5:N10"/>
    <mergeCell ref="O5:O10"/>
    <mergeCell ref="M11:M13"/>
    <mergeCell ref="M5:M10"/>
    <mergeCell ref="P11:P13"/>
    <mergeCell ref="Q11:Q13"/>
    <mergeCell ref="R11:R13"/>
    <mergeCell ref="S11:S13"/>
    <mergeCell ref="N11:N13"/>
    <mergeCell ref="O11:O13"/>
    <mergeCell ref="V2:V4"/>
    <mergeCell ref="W2:W4"/>
    <mergeCell ref="X2:X4"/>
    <mergeCell ref="Y2:Y4"/>
    <mergeCell ref="Q2:Q4"/>
    <mergeCell ref="R2:R4"/>
    <mergeCell ref="S2:S4"/>
    <mergeCell ref="U2:U4"/>
    <mergeCell ref="M2:M4"/>
    <mergeCell ref="N2:N4"/>
    <mergeCell ref="O2:O4"/>
    <mergeCell ref="P2:P4"/>
    <mergeCell ref="AH2:AH4"/>
    <mergeCell ref="AI2:AI4"/>
    <mergeCell ref="AJ2:AJ4"/>
    <mergeCell ref="AK2:AK4"/>
    <mergeCell ref="AD2:AD4"/>
    <mergeCell ref="AE2:AE4"/>
    <mergeCell ref="AF2:AF4"/>
    <mergeCell ref="AG2:AG4"/>
    <mergeCell ref="Z2:Z4"/>
    <mergeCell ref="AA2:AA4"/>
    <mergeCell ref="AB2:AB4"/>
    <mergeCell ref="AC2:AC4"/>
    <mergeCell ref="AT2:AT4"/>
    <mergeCell ref="AU2:AU4"/>
    <mergeCell ref="AV2:AV4"/>
    <mergeCell ref="AW2:AW4"/>
    <mergeCell ref="AP2:AP4"/>
    <mergeCell ref="AQ2:AQ4"/>
    <mergeCell ref="AR2:AR4"/>
    <mergeCell ref="AS2:AS4"/>
    <mergeCell ref="AL2:AL4"/>
    <mergeCell ref="AM2:AM4"/>
    <mergeCell ref="AN2:AN4"/>
    <mergeCell ref="AO2:AO4"/>
    <mergeCell ref="BF2:BF4"/>
    <mergeCell ref="BG2:BG4"/>
    <mergeCell ref="BH2:BH4"/>
    <mergeCell ref="BI2:BI4"/>
    <mergeCell ref="BB2:BB4"/>
    <mergeCell ref="BC2:BC4"/>
    <mergeCell ref="BD2:BD4"/>
    <mergeCell ref="BE2:BE4"/>
    <mergeCell ref="AX2:AX4"/>
    <mergeCell ref="AY2:AY4"/>
    <mergeCell ref="AZ2:AZ4"/>
    <mergeCell ref="BA2:BA4"/>
    <mergeCell ref="BR2:BR4"/>
    <mergeCell ref="BS2:BS4"/>
    <mergeCell ref="BT2:BT4"/>
    <mergeCell ref="BU2:BU4"/>
    <mergeCell ref="BN2:BN4"/>
    <mergeCell ref="BO2:BO4"/>
    <mergeCell ref="BP2:BP4"/>
    <mergeCell ref="BQ2:BQ4"/>
    <mergeCell ref="BJ2:BJ4"/>
    <mergeCell ref="BK2:BK4"/>
    <mergeCell ref="BL2:BL4"/>
    <mergeCell ref="BM2:BM4"/>
    <mergeCell ref="CD2:CD4"/>
    <mergeCell ref="CE2:CE4"/>
    <mergeCell ref="CF2:CF4"/>
    <mergeCell ref="CG2:CG4"/>
    <mergeCell ref="BZ2:BZ4"/>
    <mergeCell ref="CA2:CA4"/>
    <mergeCell ref="CB2:CB4"/>
    <mergeCell ref="CC2:CC4"/>
    <mergeCell ref="BV2:BV4"/>
    <mergeCell ref="BW2:BW4"/>
    <mergeCell ref="BX2:BX4"/>
    <mergeCell ref="BY2:BY4"/>
    <mergeCell ref="CQ2:CQ4"/>
    <mergeCell ref="CR2:CR4"/>
    <mergeCell ref="CS2:CS4"/>
    <mergeCell ref="CL2:CL4"/>
    <mergeCell ref="CM2:CM4"/>
    <mergeCell ref="CN2:CN4"/>
    <mergeCell ref="CO2:CO4"/>
    <mergeCell ref="CH2:CH4"/>
    <mergeCell ref="CI2:CI4"/>
    <mergeCell ref="CJ2:CJ4"/>
    <mergeCell ref="CK2:CK4"/>
    <mergeCell ref="DJ2:DJ4"/>
    <mergeCell ref="DH2:DH4"/>
    <mergeCell ref="DI2:DI4"/>
    <mergeCell ref="CZ2:CZ4"/>
    <mergeCell ref="DA2:DA4"/>
    <mergeCell ref="CT2:CT4"/>
    <mergeCell ref="CU2:CU4"/>
    <mergeCell ref="P5:P10"/>
    <mergeCell ref="Q5:Q10"/>
    <mergeCell ref="R5:R10"/>
    <mergeCell ref="S5:S10"/>
    <mergeCell ref="U5:U10"/>
    <mergeCell ref="V5:V10"/>
    <mergeCell ref="DF2:DF4"/>
    <mergeCell ref="DG2:DG4"/>
    <mergeCell ref="DB2:DB4"/>
    <mergeCell ref="DC2:DC4"/>
    <mergeCell ref="DD2:DD4"/>
    <mergeCell ref="DE2:DE4"/>
    <mergeCell ref="CX2:CX4"/>
    <mergeCell ref="CY2:CY4"/>
    <mergeCell ref="CV2:CV4"/>
    <mergeCell ref="CW2:CW4"/>
    <mergeCell ref="CP2:CP4"/>
    <mergeCell ref="AE5:AE10"/>
    <mergeCell ref="AF5:AF10"/>
    <mergeCell ref="AG5:AG10"/>
    <mergeCell ref="AH5:AH10"/>
    <mergeCell ref="AA5:AA10"/>
    <mergeCell ref="AB5:AB10"/>
    <mergeCell ref="AC5:AC10"/>
    <mergeCell ref="AD5:AD10"/>
    <mergeCell ref="X5:X10"/>
    <mergeCell ref="Y5:Y10"/>
    <mergeCell ref="Z5:Z10"/>
    <mergeCell ref="AQ5:AQ10"/>
    <mergeCell ref="AR5:AR10"/>
    <mergeCell ref="AS5:AS10"/>
    <mergeCell ref="AT5:AT10"/>
    <mergeCell ref="AM5:AM10"/>
    <mergeCell ref="AN5:AN10"/>
    <mergeCell ref="AO5:AO10"/>
    <mergeCell ref="AP5:AP10"/>
    <mergeCell ref="AI5:AI10"/>
    <mergeCell ref="AJ5:AJ10"/>
    <mergeCell ref="AK5:AK10"/>
    <mergeCell ref="AL5:AL10"/>
    <mergeCell ref="BC5:BC10"/>
    <mergeCell ref="BD5:BD10"/>
    <mergeCell ref="BE5:BE10"/>
    <mergeCell ref="BF5:BF10"/>
    <mergeCell ref="AY5:AY10"/>
    <mergeCell ref="AZ5:AZ10"/>
    <mergeCell ref="BA5:BA10"/>
    <mergeCell ref="BB5:BB10"/>
    <mergeCell ref="AU5:AU10"/>
    <mergeCell ref="AV5:AV10"/>
    <mergeCell ref="AW5:AW10"/>
    <mergeCell ref="AX5:AX10"/>
    <mergeCell ref="BO5:BO10"/>
    <mergeCell ref="BP5:BP10"/>
    <mergeCell ref="BQ5:BQ10"/>
    <mergeCell ref="BR5:BR10"/>
    <mergeCell ref="BK5:BK10"/>
    <mergeCell ref="BL5:BL10"/>
    <mergeCell ref="BM5:BM10"/>
    <mergeCell ref="BN5:BN10"/>
    <mergeCell ref="BG5:BG10"/>
    <mergeCell ref="BH5:BH10"/>
    <mergeCell ref="BI5:BI10"/>
    <mergeCell ref="BJ5:BJ10"/>
    <mergeCell ref="CA5:CA10"/>
    <mergeCell ref="CB5:CB10"/>
    <mergeCell ref="CC5:CC10"/>
    <mergeCell ref="CD5:CD10"/>
    <mergeCell ref="BW5:BW10"/>
    <mergeCell ref="BX5:BX10"/>
    <mergeCell ref="BY5:BY10"/>
    <mergeCell ref="BZ5:BZ10"/>
    <mergeCell ref="BS5:BS10"/>
    <mergeCell ref="BT5:BT10"/>
    <mergeCell ref="BU5:BU10"/>
    <mergeCell ref="BV5:BV10"/>
    <mergeCell ref="DJ5:DJ10"/>
    <mergeCell ref="DF5:DF10"/>
    <mergeCell ref="DH5:DH10"/>
    <mergeCell ref="DI5:DI10"/>
    <mergeCell ref="CT5:CT10"/>
    <mergeCell ref="DD5:DD10"/>
    <mergeCell ref="CY5:CY10"/>
    <mergeCell ref="CZ5:CZ10"/>
    <mergeCell ref="DA5:DA10"/>
    <mergeCell ref="DC5:DC10"/>
    <mergeCell ref="CU5:CU10"/>
    <mergeCell ref="CV5:CV10"/>
    <mergeCell ref="CW5:CW10"/>
    <mergeCell ref="DG5:DG10"/>
    <mergeCell ref="DE5:DE10"/>
    <mergeCell ref="CL5:CL10"/>
    <mergeCell ref="CX5:CX10"/>
    <mergeCell ref="DB5:DB10"/>
    <mergeCell ref="CQ5:CQ10"/>
    <mergeCell ref="CR5:CR10"/>
    <mergeCell ref="CS5:CS10"/>
    <mergeCell ref="CP5:CP10"/>
    <mergeCell ref="CM5:CM10"/>
    <mergeCell ref="CN5:CN10"/>
    <mergeCell ref="CO5:CO10"/>
    <mergeCell ref="CE5:CE10"/>
    <mergeCell ref="CF5:CF10"/>
    <mergeCell ref="CG5:CG10"/>
    <mergeCell ref="CH5:CH10"/>
    <mergeCell ref="CI5:CI10"/>
    <mergeCell ref="CJ5:CJ10"/>
    <mergeCell ref="CK5:CK10"/>
    <mergeCell ref="U11:U13"/>
    <mergeCell ref="V11:V13"/>
    <mergeCell ref="W11:W13"/>
    <mergeCell ref="X11:X13"/>
    <mergeCell ref="AS11:AS13"/>
    <mergeCell ref="AT11:AT13"/>
    <mergeCell ref="AU11:AU13"/>
    <mergeCell ref="AV11:AV13"/>
    <mergeCell ref="AO11:AO13"/>
    <mergeCell ref="AP11:AP13"/>
    <mergeCell ref="AQ11:AQ13"/>
    <mergeCell ref="AR11:AR13"/>
    <mergeCell ref="AK11:AK13"/>
    <mergeCell ref="AL11:AL13"/>
    <mergeCell ref="AM11:AM13"/>
    <mergeCell ref="AN11:AN13"/>
    <mergeCell ref="BE11:BE13"/>
    <mergeCell ref="T11:T13"/>
    <mergeCell ref="AG11:AG13"/>
    <mergeCell ref="AH11:AH13"/>
    <mergeCell ref="AI11:AI13"/>
    <mergeCell ref="AJ11:AJ13"/>
    <mergeCell ref="AC11:AC13"/>
    <mergeCell ref="AD11:AD13"/>
    <mergeCell ref="AE11:AE13"/>
    <mergeCell ref="AF11:AF13"/>
    <mergeCell ref="Y11:Y13"/>
    <mergeCell ref="Z11:Z13"/>
    <mergeCell ref="AA11:AA13"/>
    <mergeCell ref="AB11:AB13"/>
    <mergeCell ref="BF11:BF13"/>
    <mergeCell ref="BG11:BG13"/>
    <mergeCell ref="BH11:BH13"/>
    <mergeCell ref="BA11:BA13"/>
    <mergeCell ref="BB11:BB13"/>
    <mergeCell ref="BC11:BC13"/>
    <mergeCell ref="BD11:BD13"/>
    <mergeCell ref="AW11:AW13"/>
    <mergeCell ref="AX11:AX13"/>
    <mergeCell ref="AY11:AY13"/>
    <mergeCell ref="AZ11:AZ13"/>
    <mergeCell ref="BS11:BS13"/>
    <mergeCell ref="BT11:BT13"/>
    <mergeCell ref="BM11:BM13"/>
    <mergeCell ref="BN11:BN13"/>
    <mergeCell ref="BO11:BO13"/>
    <mergeCell ref="BP11:BP13"/>
    <mergeCell ref="BI11:BI13"/>
    <mergeCell ref="BJ11:BJ13"/>
    <mergeCell ref="BK11:BK13"/>
    <mergeCell ref="BL11:BL13"/>
    <mergeCell ref="DE11:DE13"/>
    <mergeCell ref="DF11:DF13"/>
    <mergeCell ref="DA11:DA13"/>
    <mergeCell ref="DB11:DB13"/>
    <mergeCell ref="DC11:DC13"/>
    <mergeCell ref="DD11:DD13"/>
    <mergeCell ref="CW11:CW13"/>
    <mergeCell ref="CX11:CX13"/>
    <mergeCell ref="CU11:CU13"/>
    <mergeCell ref="CV11:CV13"/>
    <mergeCell ref="CO11:CO13"/>
    <mergeCell ref="CP11:CP13"/>
    <mergeCell ref="CQ11:CQ13"/>
    <mergeCell ref="CR11:CR13"/>
    <mergeCell ref="CK11:CK13"/>
    <mergeCell ref="CL11:CL13"/>
    <mergeCell ref="CM11:CM13"/>
    <mergeCell ref="CN11:CN13"/>
    <mergeCell ref="CG11:CG13"/>
    <mergeCell ref="CH11:CH13"/>
    <mergeCell ref="CI11:CI13"/>
    <mergeCell ref="CJ11:CJ13"/>
    <mergeCell ref="W5:W10"/>
    <mergeCell ref="T2:T4"/>
    <mergeCell ref="DI11:DI13"/>
    <mergeCell ref="DJ11:DJ13"/>
    <mergeCell ref="DG11:DG13"/>
    <mergeCell ref="DH11:DH13"/>
    <mergeCell ref="CY11:CY13"/>
    <mergeCell ref="CZ11:CZ13"/>
    <mergeCell ref="CS11:CS13"/>
    <mergeCell ref="CT11:CT13"/>
    <mergeCell ref="CC11:CC13"/>
    <mergeCell ref="CD11:CD13"/>
    <mergeCell ref="CE11:CE13"/>
    <mergeCell ref="CF11:CF13"/>
    <mergeCell ref="BY11:BY13"/>
    <mergeCell ref="BZ11:BZ13"/>
    <mergeCell ref="CA11:CA13"/>
    <mergeCell ref="CB11:CB13"/>
    <mergeCell ref="BU11:BU13"/>
    <mergeCell ref="BV11:BV13"/>
    <mergeCell ref="BW11:BW13"/>
    <mergeCell ref="BX11:BX13"/>
    <mergeCell ref="BQ11:BQ13"/>
    <mergeCell ref="BR11:BR13"/>
  </mergeCells>
  <phoneticPr fontId="5" type="noConversion"/>
  <dataValidations count="7">
    <dataValidation type="list" allowBlank="1" showErrorMessage="1" sqref="D5" xr:uid="{00000000-0002-0000-0200-000000000000}">
      <formula1>$A$1:$A$6</formula1>
      <formula2>0</formula2>
    </dataValidation>
    <dataValidation type="textLength" allowBlank="1" showErrorMessage="1" sqref="C15:D301" xr:uid="{00000000-0002-0000-0200-000002000000}">
      <formula1>1</formula1>
      <formula2>7</formula2>
    </dataValidation>
    <dataValidation type="list" showInputMessage="1" showErrorMessage="1" sqref="H3000:I3000" xr:uid="{00000000-0002-0000-0200-000003000000}">
      <formula1>$A$3001:$A$3015</formula1>
    </dataValidation>
    <dataValidation showInputMessage="1" showErrorMessage="1" sqref="G2992 J2995" xr:uid="{00000000-0002-0000-0200-000004000000}"/>
    <dataValidation type="list" allowBlank="1" showInputMessage="1" showErrorMessage="1" sqref="I15:I1501" xr:uid="{00000000-0002-0000-0200-000005000000}">
      <formula1>$A$3000:$A$3102</formula1>
    </dataValidation>
    <dataValidation type="list" allowBlank="1" showInputMessage="1" showErrorMessage="1" sqref="H15:H1501" xr:uid="{00000000-0002-0000-0200-000006000000}">
      <formula1>$A$3000:$A$3160</formula1>
    </dataValidation>
    <dataValidation type="list" allowBlank="1" showErrorMessage="1" sqref="D6" xr:uid="{00000000-0002-0000-0200-000001000000}">
      <formula1>$A$7:$A$22</formula1>
    </dataValidation>
  </dataValidations>
  <pageMargins left="0.15972222222222224" right="0.1701388888888889" top="0.1701388888888889" bottom="0.42986111111111114" header="0.51180555555555562" footer="0.25"/>
  <pageSetup paperSize="9" firstPageNumber="0" orientation="landscape" horizontalDpi="300" verticalDpi="300" r:id="rId1"/>
  <headerFooter alignWithMargins="0">
    <oddFooter>&amp;L&amp;7WILKA Schließtechnik GmbH, Postfach 10 05 70, 42505 Velbert&amp;C&amp;7Tel.: +49 (0)2051 / 2081-0   Fax: +49 (0)2051 / 2081-119   E-Mail: info@wilka.de    www.wilka.de &amp;R&amp;7Datum: &amp;D      Seite &amp;P von &amp;N</oddFooter>
  </headerFooter>
  <drawing r:id="rId2"/>
  <legacyDrawing r:id="rId3"/>
  <controls>
    <mc:AlternateContent xmlns:mc="http://schemas.openxmlformats.org/markup-compatibility/2006">
      <mc:Choice Requires="x14">
        <control shapeId="3103" r:id="rId4" name="CommandButton2">
          <controlPr defaultSize="0" autoLine="0" r:id="rId5">
            <anchor moveWithCells="1">
              <from>
                <xdr:col>1</xdr:col>
                <xdr:colOff>19050</xdr:colOff>
                <xdr:row>0</xdr:row>
                <xdr:rowOff>19050</xdr:rowOff>
              </from>
              <to>
                <xdr:col>4</xdr:col>
                <xdr:colOff>47625</xdr:colOff>
                <xdr:row>0</xdr:row>
                <xdr:rowOff>352425</xdr:rowOff>
              </to>
            </anchor>
          </controlPr>
        </control>
      </mc:Choice>
      <mc:Fallback>
        <control shapeId="3103" r:id="rId4" name="CommandButton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AA219"/>
  <sheetViews>
    <sheetView showGridLines="0" zoomScaleNormal="100" workbookViewId="0">
      <pane ySplit="4" topLeftCell="A5" activePane="bottomLeft" state="frozen"/>
      <selection pane="bottomLeft" sqref="A1:S2"/>
    </sheetView>
  </sheetViews>
  <sheetFormatPr baseColWidth="10" defaultRowHeight="12.75" x14ac:dyDescent="0.2"/>
  <cols>
    <col min="1" max="16" width="13.5703125" customWidth="1"/>
    <col min="17" max="17" width="12.28515625" customWidth="1"/>
    <col min="19" max="19" width="28.42578125" customWidth="1"/>
    <col min="21" max="21" width="22.42578125" customWidth="1"/>
  </cols>
  <sheetData>
    <row r="1" spans="1:23" ht="21.75" customHeight="1" x14ac:dyDescent="0.2">
      <c r="A1" s="210" t="s">
        <v>192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23" ht="23.25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</row>
    <row r="3" spans="1:23" x14ac:dyDescent="0.2">
      <c r="A3" s="218" t="s">
        <v>185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2" t="s">
        <v>526</v>
      </c>
      <c r="R3" s="213"/>
      <c r="S3" s="214"/>
    </row>
    <row r="4" spans="1:23" ht="25.5" customHeigh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15"/>
      <c r="R4" s="216"/>
      <c r="S4" s="217"/>
      <c r="U4" s="131"/>
      <c r="V4" s="131"/>
      <c r="W4" s="131"/>
    </row>
    <row r="5" spans="1:23" ht="42" customHeight="1" x14ac:dyDescent="0.2">
      <c r="A5" s="219" t="s">
        <v>150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1"/>
    </row>
    <row r="6" spans="1:23" ht="42" customHeight="1" x14ac:dyDescent="0.2">
      <c r="A6" s="53"/>
      <c r="B6" s="53"/>
      <c r="C6" s="31">
        <v>1399</v>
      </c>
      <c r="D6" s="31">
        <v>1399</v>
      </c>
      <c r="E6" s="53"/>
      <c r="F6" s="31">
        <v>1399</v>
      </c>
      <c r="G6" s="53"/>
      <c r="H6" s="53"/>
      <c r="I6" s="53"/>
      <c r="J6" s="53"/>
      <c r="K6" s="53"/>
      <c r="L6" s="53"/>
      <c r="M6" s="53"/>
      <c r="N6" s="53"/>
      <c r="O6" s="53"/>
      <c r="P6" s="54"/>
      <c r="Q6" s="194" t="s">
        <v>190</v>
      </c>
      <c r="R6" s="194"/>
      <c r="S6" s="194"/>
    </row>
    <row r="7" spans="1:23" ht="42" customHeight="1" x14ac:dyDescent="0.2">
      <c r="A7" s="31">
        <v>1400</v>
      </c>
      <c r="B7" s="31">
        <v>1400</v>
      </c>
      <c r="C7" s="31">
        <v>1400</v>
      </c>
      <c r="D7" s="31">
        <v>1400</v>
      </c>
      <c r="E7" s="31">
        <v>1400</v>
      </c>
      <c r="F7" s="31">
        <v>1400</v>
      </c>
      <c r="G7" s="31">
        <v>1400</v>
      </c>
      <c r="H7" s="31">
        <v>1400</v>
      </c>
      <c r="I7" s="31">
        <v>3600</v>
      </c>
      <c r="J7" s="31">
        <v>3600</v>
      </c>
      <c r="K7" s="31">
        <v>3600</v>
      </c>
      <c r="L7" s="31">
        <v>3600</v>
      </c>
      <c r="M7" s="31">
        <v>3600</v>
      </c>
      <c r="N7" s="31">
        <v>3600</v>
      </c>
      <c r="O7" s="31">
        <v>3600</v>
      </c>
      <c r="P7" s="31">
        <v>2122</v>
      </c>
      <c r="Q7" s="194" t="s">
        <v>151</v>
      </c>
      <c r="R7" s="194"/>
      <c r="S7" s="194"/>
    </row>
    <row r="8" spans="1:23" ht="42" customHeight="1" x14ac:dyDescent="0.2">
      <c r="A8" s="31">
        <v>1463</v>
      </c>
      <c r="B8" s="31">
        <v>1463</v>
      </c>
      <c r="C8" s="31">
        <v>1463</v>
      </c>
      <c r="D8" s="31">
        <v>1463</v>
      </c>
      <c r="E8" s="31">
        <v>1463</v>
      </c>
      <c r="F8" s="31">
        <v>1463</v>
      </c>
      <c r="G8" s="31">
        <v>1463</v>
      </c>
      <c r="H8" s="31">
        <v>1463</v>
      </c>
      <c r="I8" s="31">
        <v>3663</v>
      </c>
      <c r="J8" s="31">
        <v>3663</v>
      </c>
      <c r="K8" s="31">
        <v>3663</v>
      </c>
      <c r="L8" s="31">
        <v>3663</v>
      </c>
      <c r="M8" s="31">
        <v>3663</v>
      </c>
      <c r="N8" s="31">
        <v>3663</v>
      </c>
      <c r="O8" s="31">
        <v>3663</v>
      </c>
      <c r="P8" s="31">
        <v>2163</v>
      </c>
      <c r="Q8" s="194" t="s">
        <v>152</v>
      </c>
      <c r="R8" s="194"/>
      <c r="S8" s="194"/>
    </row>
    <row r="9" spans="1:23" ht="42" customHeight="1" x14ac:dyDescent="0.2">
      <c r="A9" s="31">
        <v>1408</v>
      </c>
      <c r="B9" s="31">
        <v>1408</v>
      </c>
      <c r="C9" s="31">
        <v>1408</v>
      </c>
      <c r="D9" s="31">
        <v>1408</v>
      </c>
      <c r="E9" s="31">
        <v>1408</v>
      </c>
      <c r="F9" s="31">
        <v>1408</v>
      </c>
      <c r="G9" s="31">
        <v>1408</v>
      </c>
      <c r="H9" s="31">
        <v>1408</v>
      </c>
      <c r="I9" s="31">
        <v>3608</v>
      </c>
      <c r="J9" s="31">
        <v>3608</v>
      </c>
      <c r="K9" s="31">
        <v>3608</v>
      </c>
      <c r="L9" s="31">
        <v>3608</v>
      </c>
      <c r="M9" s="31">
        <v>3608</v>
      </c>
      <c r="N9" s="31">
        <v>3608</v>
      </c>
      <c r="O9" s="31">
        <v>3608</v>
      </c>
      <c r="P9" s="31">
        <v>2108</v>
      </c>
      <c r="Q9" s="194" t="s">
        <v>341</v>
      </c>
      <c r="R9" s="194"/>
      <c r="S9" s="194"/>
    </row>
    <row r="10" spans="1:23" ht="42" customHeight="1" x14ac:dyDescent="0.2">
      <c r="A10" s="31">
        <v>1478</v>
      </c>
      <c r="B10" s="53"/>
      <c r="C10" s="31">
        <v>1478</v>
      </c>
      <c r="D10" s="31">
        <v>1478</v>
      </c>
      <c r="E10" s="53"/>
      <c r="F10" s="31">
        <v>1478</v>
      </c>
      <c r="G10" s="53"/>
      <c r="H10" s="53"/>
      <c r="I10" s="53"/>
      <c r="J10" s="53"/>
      <c r="K10" s="53"/>
      <c r="L10" s="53"/>
      <c r="M10" s="53"/>
      <c r="N10" s="53"/>
      <c r="O10" s="53"/>
      <c r="P10" s="31">
        <v>2178</v>
      </c>
      <c r="Q10" s="194" t="s">
        <v>189</v>
      </c>
      <c r="R10" s="194"/>
      <c r="S10" s="194"/>
      <c r="U10" s="131"/>
      <c r="V10" s="131"/>
      <c r="W10" s="131"/>
    </row>
    <row r="11" spans="1:23" ht="42" customHeight="1" x14ac:dyDescent="0.2">
      <c r="A11" s="31">
        <v>1479</v>
      </c>
      <c r="B11" s="53"/>
      <c r="C11" s="31">
        <v>1479</v>
      </c>
      <c r="D11" s="31">
        <v>1479</v>
      </c>
      <c r="E11" s="53"/>
      <c r="F11" s="31">
        <v>1479</v>
      </c>
      <c r="G11" s="53"/>
      <c r="H11" s="53"/>
      <c r="I11" s="53"/>
      <c r="J11" s="53"/>
      <c r="K11" s="53"/>
      <c r="L11" s="53"/>
      <c r="M11" s="53"/>
      <c r="N11" s="53"/>
      <c r="O11" s="53"/>
      <c r="P11" s="31">
        <v>2179</v>
      </c>
      <c r="Q11" s="194" t="s">
        <v>157</v>
      </c>
      <c r="R11" s="194"/>
      <c r="S11" s="194"/>
      <c r="U11" s="131"/>
      <c r="V11" s="131"/>
      <c r="W11" s="131"/>
    </row>
    <row r="12" spans="1:23" ht="42" customHeight="1" x14ac:dyDescent="0.2">
      <c r="A12" s="31">
        <v>1480</v>
      </c>
      <c r="B12" s="31">
        <v>1480</v>
      </c>
      <c r="C12" s="31">
        <v>1480</v>
      </c>
      <c r="D12" s="31">
        <v>1480</v>
      </c>
      <c r="E12" s="31">
        <v>1480</v>
      </c>
      <c r="F12" s="31">
        <v>1480</v>
      </c>
      <c r="G12" s="31">
        <v>1480</v>
      </c>
      <c r="H12" s="31">
        <v>1480</v>
      </c>
      <c r="I12" s="31">
        <v>3680</v>
      </c>
      <c r="J12" s="31">
        <v>3680</v>
      </c>
      <c r="K12" s="31">
        <v>3680</v>
      </c>
      <c r="L12" s="31">
        <v>3680</v>
      </c>
      <c r="M12" s="31">
        <v>3680</v>
      </c>
      <c r="N12" s="31">
        <v>3680</v>
      </c>
      <c r="O12" s="31">
        <v>3680</v>
      </c>
      <c r="P12" s="31">
        <v>2180</v>
      </c>
      <c r="Q12" s="194" t="s">
        <v>156</v>
      </c>
      <c r="R12" s="194"/>
      <c r="S12" s="194"/>
      <c r="U12" s="131"/>
      <c r="V12" s="131"/>
      <c r="W12" s="131"/>
    </row>
    <row r="13" spans="1:23" ht="42" customHeight="1" x14ac:dyDescent="0.2">
      <c r="A13" s="31">
        <v>1481</v>
      </c>
      <c r="B13" s="31">
        <v>1481</v>
      </c>
      <c r="C13" s="31">
        <v>1481</v>
      </c>
      <c r="D13" s="31">
        <v>1481</v>
      </c>
      <c r="E13" s="31">
        <v>1481</v>
      </c>
      <c r="F13" s="31">
        <v>1481</v>
      </c>
      <c r="G13" s="31">
        <v>1481</v>
      </c>
      <c r="H13" s="31">
        <v>1481</v>
      </c>
      <c r="I13" s="31">
        <v>3681</v>
      </c>
      <c r="J13" s="31">
        <v>3681</v>
      </c>
      <c r="K13" s="31">
        <v>3681</v>
      </c>
      <c r="L13" s="31">
        <v>3681</v>
      </c>
      <c r="M13" s="31">
        <v>3681</v>
      </c>
      <c r="N13" s="31">
        <v>3681</v>
      </c>
      <c r="O13" s="31">
        <v>3681</v>
      </c>
      <c r="P13" s="31">
        <v>2181</v>
      </c>
      <c r="Q13" s="194" t="s">
        <v>153</v>
      </c>
      <c r="R13" s="194"/>
      <c r="S13" s="194"/>
    </row>
    <row r="14" spans="1:23" ht="42" customHeight="1" x14ac:dyDescent="0.2">
      <c r="A14" s="31">
        <v>1483</v>
      </c>
      <c r="B14" s="31">
        <v>1483</v>
      </c>
      <c r="C14" s="31">
        <v>1483</v>
      </c>
      <c r="D14" s="31">
        <v>1483</v>
      </c>
      <c r="E14" s="31">
        <v>1483</v>
      </c>
      <c r="F14" s="31">
        <v>1483</v>
      </c>
      <c r="G14" s="31">
        <v>1483</v>
      </c>
      <c r="H14" s="31">
        <v>1483</v>
      </c>
      <c r="I14" s="31">
        <v>3683</v>
      </c>
      <c r="J14" s="31">
        <v>3683</v>
      </c>
      <c r="K14" s="31">
        <v>3683</v>
      </c>
      <c r="L14" s="31">
        <v>3683</v>
      </c>
      <c r="M14" s="31">
        <v>3683</v>
      </c>
      <c r="N14" s="31">
        <v>3683</v>
      </c>
      <c r="O14" s="31">
        <v>3683</v>
      </c>
      <c r="P14" s="31">
        <v>2183</v>
      </c>
      <c r="Q14" s="194" t="s">
        <v>154</v>
      </c>
      <c r="R14" s="194"/>
      <c r="S14" s="194"/>
      <c r="U14" s="19"/>
      <c r="V14" s="19"/>
      <c r="W14" s="19"/>
    </row>
    <row r="15" spans="1:23" ht="42" customHeight="1" x14ac:dyDescent="0.2">
      <c r="A15" s="31">
        <v>1488</v>
      </c>
      <c r="B15" s="31">
        <v>1488</v>
      </c>
      <c r="C15" s="31">
        <v>1488</v>
      </c>
      <c r="D15" s="31">
        <v>1488</v>
      </c>
      <c r="E15" s="31">
        <v>1488</v>
      </c>
      <c r="F15" s="31">
        <v>1488</v>
      </c>
      <c r="G15" s="31">
        <v>1488</v>
      </c>
      <c r="H15" s="31">
        <v>1488</v>
      </c>
      <c r="I15" s="31">
        <v>3688</v>
      </c>
      <c r="J15" s="31">
        <v>3688</v>
      </c>
      <c r="K15" s="31">
        <v>3688</v>
      </c>
      <c r="L15" s="31">
        <v>3688</v>
      </c>
      <c r="M15" s="31">
        <v>3688</v>
      </c>
      <c r="N15" s="31">
        <v>3688</v>
      </c>
      <c r="O15" s="31">
        <v>3688</v>
      </c>
      <c r="P15" s="31">
        <v>2188</v>
      </c>
      <c r="Q15" s="194" t="s">
        <v>155</v>
      </c>
      <c r="R15" s="194"/>
      <c r="S15" s="194"/>
      <c r="U15" s="131"/>
      <c r="V15" s="131"/>
      <c r="W15" s="131"/>
    </row>
    <row r="16" spans="1:23" ht="42" customHeight="1" x14ac:dyDescent="0.2">
      <c r="A16" s="31">
        <v>1489</v>
      </c>
      <c r="B16" s="31">
        <v>1489</v>
      </c>
      <c r="C16" s="31">
        <v>1489</v>
      </c>
      <c r="D16" s="31">
        <v>1489</v>
      </c>
      <c r="E16" s="31">
        <v>1489</v>
      </c>
      <c r="F16" s="31">
        <v>1489</v>
      </c>
      <c r="G16" s="31">
        <v>1489</v>
      </c>
      <c r="H16" s="31">
        <v>1489</v>
      </c>
      <c r="I16" s="31">
        <v>3689</v>
      </c>
      <c r="J16" s="31">
        <v>3689</v>
      </c>
      <c r="K16" s="31">
        <v>3689</v>
      </c>
      <c r="L16" s="31">
        <v>3689</v>
      </c>
      <c r="M16" s="31">
        <v>3689</v>
      </c>
      <c r="N16" s="31">
        <v>3689</v>
      </c>
      <c r="O16" s="31">
        <v>3689</v>
      </c>
      <c r="P16" s="31">
        <v>2189</v>
      </c>
      <c r="Q16" s="194" t="s">
        <v>188</v>
      </c>
      <c r="R16" s="194"/>
      <c r="S16" s="194"/>
      <c r="U16" s="131"/>
      <c r="V16" s="131"/>
      <c r="W16" s="131"/>
    </row>
    <row r="17" spans="1:23" ht="42" customHeight="1" x14ac:dyDescent="0.2">
      <c r="A17" s="31">
        <v>1900</v>
      </c>
      <c r="B17" s="31">
        <v>1900</v>
      </c>
      <c r="C17" s="31">
        <v>1900</v>
      </c>
      <c r="D17" s="31">
        <v>1900</v>
      </c>
      <c r="E17" s="31">
        <v>1900</v>
      </c>
      <c r="F17" s="31">
        <v>1900</v>
      </c>
      <c r="G17" s="31">
        <v>1900</v>
      </c>
      <c r="H17" s="31">
        <v>1900</v>
      </c>
      <c r="I17" s="31">
        <v>3900</v>
      </c>
      <c r="J17" s="31">
        <v>3900</v>
      </c>
      <c r="K17" s="31">
        <v>3900</v>
      </c>
      <c r="L17" s="31">
        <v>3900</v>
      </c>
      <c r="M17" s="31">
        <v>3900</v>
      </c>
      <c r="N17" s="31">
        <v>3900</v>
      </c>
      <c r="O17" s="31">
        <v>3900</v>
      </c>
      <c r="P17" s="53"/>
      <c r="Q17" s="194" t="s">
        <v>556</v>
      </c>
      <c r="R17" s="194"/>
      <c r="S17" s="194"/>
    </row>
    <row r="18" spans="1:23" ht="42" customHeight="1" x14ac:dyDescent="0.2">
      <c r="A18" s="31">
        <v>1908</v>
      </c>
      <c r="B18" s="31">
        <v>1908</v>
      </c>
      <c r="C18" s="31">
        <v>1908</v>
      </c>
      <c r="D18" s="31">
        <v>1908</v>
      </c>
      <c r="E18" s="31">
        <v>1908</v>
      </c>
      <c r="F18" s="31">
        <v>1908</v>
      </c>
      <c r="G18" s="31">
        <v>1908</v>
      </c>
      <c r="H18" s="31">
        <v>1908</v>
      </c>
      <c r="I18" s="31">
        <v>3908</v>
      </c>
      <c r="J18" s="31">
        <v>3908</v>
      </c>
      <c r="K18" s="31">
        <v>3908</v>
      </c>
      <c r="L18" s="31">
        <v>3908</v>
      </c>
      <c r="M18" s="31">
        <v>3908</v>
      </c>
      <c r="N18" s="31">
        <v>3908</v>
      </c>
      <c r="O18" s="31">
        <v>3908</v>
      </c>
      <c r="P18" s="53"/>
      <c r="Q18" s="194" t="s">
        <v>557</v>
      </c>
      <c r="R18" s="194"/>
      <c r="S18" s="194"/>
    </row>
    <row r="19" spans="1:23" ht="42" customHeight="1" x14ac:dyDescent="0.2">
      <c r="A19" s="31">
        <v>1963</v>
      </c>
      <c r="B19" s="31">
        <v>1963</v>
      </c>
      <c r="C19" s="31">
        <v>1963</v>
      </c>
      <c r="D19" s="31">
        <v>1963</v>
      </c>
      <c r="E19" s="31">
        <v>1963</v>
      </c>
      <c r="F19" s="31">
        <v>1963</v>
      </c>
      <c r="G19" s="31">
        <v>1963</v>
      </c>
      <c r="H19" s="31">
        <v>1963</v>
      </c>
      <c r="I19" s="31">
        <v>3963</v>
      </c>
      <c r="J19" s="31">
        <v>3963</v>
      </c>
      <c r="K19" s="31">
        <v>3963</v>
      </c>
      <c r="L19" s="31">
        <v>3963</v>
      </c>
      <c r="M19" s="31">
        <v>3963</v>
      </c>
      <c r="N19" s="31">
        <v>3963</v>
      </c>
      <c r="O19" s="31">
        <v>3963</v>
      </c>
      <c r="P19" s="53"/>
      <c r="Q19" s="194" t="s">
        <v>558</v>
      </c>
      <c r="R19" s="194"/>
      <c r="S19" s="194"/>
    </row>
    <row r="20" spans="1:23" ht="42" customHeight="1" x14ac:dyDescent="0.2">
      <c r="A20" s="203" t="s">
        <v>158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U20" s="131"/>
      <c r="V20" s="131"/>
      <c r="W20" s="131"/>
    </row>
    <row r="21" spans="1:23" ht="42" customHeight="1" x14ac:dyDescent="0.2">
      <c r="A21" s="31">
        <v>1405</v>
      </c>
      <c r="B21" s="31">
        <v>1405</v>
      </c>
      <c r="C21" s="31">
        <v>1405</v>
      </c>
      <c r="D21" s="31">
        <v>1405</v>
      </c>
      <c r="E21" s="31">
        <v>1405</v>
      </c>
      <c r="F21" s="31">
        <v>1405</v>
      </c>
      <c r="G21" s="31">
        <v>1405</v>
      </c>
      <c r="H21" s="31">
        <v>1405</v>
      </c>
      <c r="I21" s="31">
        <v>3605</v>
      </c>
      <c r="J21" s="31">
        <v>3605</v>
      </c>
      <c r="K21" s="31">
        <v>3605</v>
      </c>
      <c r="L21" s="31">
        <v>3605</v>
      </c>
      <c r="M21" s="31">
        <v>3605</v>
      </c>
      <c r="N21" s="31">
        <v>3605</v>
      </c>
      <c r="O21" s="31">
        <v>3605</v>
      </c>
      <c r="P21" s="31">
        <v>2105</v>
      </c>
      <c r="Q21" s="194" t="s">
        <v>159</v>
      </c>
      <c r="R21" s="194"/>
      <c r="S21" s="194"/>
      <c r="U21" s="131"/>
      <c r="V21" s="131"/>
      <c r="W21" s="131"/>
    </row>
    <row r="22" spans="1:23" ht="42" customHeight="1" x14ac:dyDescent="0.2">
      <c r="A22" s="31">
        <v>1406</v>
      </c>
      <c r="B22" s="31">
        <v>1406</v>
      </c>
      <c r="C22" s="31">
        <v>1406</v>
      </c>
      <c r="D22" s="31">
        <v>1406</v>
      </c>
      <c r="E22" s="31">
        <v>1406</v>
      </c>
      <c r="F22" s="31">
        <v>1406</v>
      </c>
      <c r="G22" s="31">
        <v>1406</v>
      </c>
      <c r="H22" s="31">
        <v>1406</v>
      </c>
      <c r="I22" s="31">
        <v>3606</v>
      </c>
      <c r="J22" s="31">
        <v>3606</v>
      </c>
      <c r="K22" s="31">
        <v>3606</v>
      </c>
      <c r="L22" s="31">
        <v>3606</v>
      </c>
      <c r="M22" s="31">
        <v>3606</v>
      </c>
      <c r="N22" s="31">
        <v>3606</v>
      </c>
      <c r="O22" s="31">
        <v>3606</v>
      </c>
      <c r="P22" s="31">
        <v>3606</v>
      </c>
      <c r="Q22" s="194" t="s">
        <v>340</v>
      </c>
      <c r="R22" s="194"/>
      <c r="S22" s="194"/>
    </row>
    <row r="23" spans="1:23" ht="42" customHeight="1" x14ac:dyDescent="0.2">
      <c r="A23" s="31">
        <v>1407</v>
      </c>
      <c r="B23" s="31">
        <v>1407</v>
      </c>
      <c r="C23" s="31">
        <v>1407</v>
      </c>
      <c r="D23" s="31">
        <v>1407</v>
      </c>
      <c r="E23" s="31">
        <v>1407</v>
      </c>
      <c r="F23" s="31">
        <v>1407</v>
      </c>
      <c r="G23" s="31">
        <v>1407</v>
      </c>
      <c r="H23" s="31">
        <v>1407</v>
      </c>
      <c r="I23" s="31">
        <v>3607</v>
      </c>
      <c r="J23" s="31">
        <v>3607</v>
      </c>
      <c r="K23" s="31">
        <v>3607</v>
      </c>
      <c r="L23" s="31">
        <v>3607</v>
      </c>
      <c r="M23" s="31">
        <v>3607</v>
      </c>
      <c r="N23" s="31">
        <v>3607</v>
      </c>
      <c r="O23" s="31">
        <v>3607</v>
      </c>
      <c r="P23" s="31">
        <v>2107</v>
      </c>
      <c r="Q23" s="194" t="s">
        <v>161</v>
      </c>
      <c r="R23" s="194"/>
      <c r="S23" s="194"/>
      <c r="U23" s="131"/>
      <c r="V23" s="131"/>
      <c r="W23" s="131"/>
    </row>
    <row r="24" spans="1:23" ht="42" customHeight="1" x14ac:dyDescent="0.2">
      <c r="A24" s="31">
        <v>1484</v>
      </c>
      <c r="B24" s="31">
        <v>1484</v>
      </c>
      <c r="C24" s="31">
        <v>1484</v>
      </c>
      <c r="D24" s="31">
        <v>1484</v>
      </c>
      <c r="E24" s="31">
        <v>1484</v>
      </c>
      <c r="F24" s="31">
        <v>1484</v>
      </c>
      <c r="G24" s="31">
        <v>1484</v>
      </c>
      <c r="H24" s="31">
        <v>1484</v>
      </c>
      <c r="I24" s="31">
        <v>3684</v>
      </c>
      <c r="J24" s="31">
        <v>3684</v>
      </c>
      <c r="K24" s="31">
        <v>3684</v>
      </c>
      <c r="L24" s="31">
        <v>3684</v>
      </c>
      <c r="M24" s="31">
        <v>3684</v>
      </c>
      <c r="N24" s="31">
        <v>3684</v>
      </c>
      <c r="O24" s="31">
        <v>3684</v>
      </c>
      <c r="P24" s="31">
        <v>2184</v>
      </c>
      <c r="Q24" s="194" t="s">
        <v>160</v>
      </c>
      <c r="R24" s="194"/>
      <c r="S24" s="194"/>
      <c r="U24" s="131"/>
      <c r="V24" s="131"/>
      <c r="W24" s="131"/>
    </row>
    <row r="25" spans="1:23" ht="42" customHeight="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200" t="s">
        <v>342</v>
      </c>
      <c r="R25" s="201"/>
      <c r="S25" s="202"/>
    </row>
    <row r="26" spans="1:23" ht="42" customHeight="1" x14ac:dyDescent="0.2">
      <c r="A26" s="31">
        <v>1473</v>
      </c>
      <c r="B26" s="53"/>
      <c r="C26" s="31">
        <v>1473</v>
      </c>
      <c r="D26" s="31">
        <v>1473</v>
      </c>
      <c r="E26" s="31">
        <v>1473</v>
      </c>
      <c r="F26" s="31">
        <v>1473</v>
      </c>
      <c r="G26" s="31">
        <v>1473</v>
      </c>
      <c r="H26" s="31">
        <v>1473</v>
      </c>
      <c r="I26" s="31">
        <v>3673</v>
      </c>
      <c r="J26" s="31">
        <v>3673</v>
      </c>
      <c r="K26" s="31">
        <v>3673</v>
      </c>
      <c r="L26" s="31">
        <v>3673</v>
      </c>
      <c r="M26" s="31">
        <v>3673</v>
      </c>
      <c r="N26" s="31">
        <v>3673</v>
      </c>
      <c r="O26" s="31">
        <v>3673</v>
      </c>
      <c r="P26" s="53"/>
      <c r="Q26" s="204" t="s">
        <v>314</v>
      </c>
      <c r="R26" s="205"/>
      <c r="S26" s="206"/>
    </row>
    <row r="27" spans="1:23" ht="42" customHeight="1" x14ac:dyDescent="0.2">
      <c r="A27" s="31">
        <v>1905</v>
      </c>
      <c r="B27" s="31">
        <v>1905</v>
      </c>
      <c r="C27" s="31">
        <v>1905</v>
      </c>
      <c r="D27" s="31">
        <v>1905</v>
      </c>
      <c r="E27" s="31">
        <v>1905</v>
      </c>
      <c r="F27" s="31">
        <v>1905</v>
      </c>
      <c r="G27" s="31">
        <v>1905</v>
      </c>
      <c r="H27" s="31">
        <v>1905</v>
      </c>
      <c r="I27" s="31">
        <v>3905</v>
      </c>
      <c r="J27" s="31">
        <v>3905</v>
      </c>
      <c r="K27" s="31">
        <v>3905</v>
      </c>
      <c r="L27" s="31">
        <v>3905</v>
      </c>
      <c r="M27" s="31">
        <v>3905</v>
      </c>
      <c r="N27" s="31">
        <v>3905</v>
      </c>
      <c r="O27" s="31">
        <v>3905</v>
      </c>
      <c r="P27" s="53"/>
      <c r="Q27" s="194" t="s">
        <v>559</v>
      </c>
      <c r="R27" s="194"/>
      <c r="S27" s="194"/>
    </row>
    <row r="28" spans="1:23" ht="42" customHeight="1" x14ac:dyDescent="0.2">
      <c r="A28" s="31">
        <v>1906</v>
      </c>
      <c r="B28" s="31">
        <v>1906</v>
      </c>
      <c r="C28" s="31">
        <v>1906</v>
      </c>
      <c r="D28" s="31">
        <v>1906</v>
      </c>
      <c r="E28" s="31">
        <v>1906</v>
      </c>
      <c r="F28" s="31">
        <v>1906</v>
      </c>
      <c r="G28" s="31">
        <v>1906</v>
      </c>
      <c r="H28" s="31">
        <v>1906</v>
      </c>
      <c r="I28" s="31">
        <v>3906</v>
      </c>
      <c r="J28" s="31">
        <v>3906</v>
      </c>
      <c r="K28" s="31">
        <v>3906</v>
      </c>
      <c r="L28" s="31">
        <v>3906</v>
      </c>
      <c r="M28" s="31">
        <v>3906</v>
      </c>
      <c r="N28" s="31">
        <v>3906</v>
      </c>
      <c r="O28" s="31">
        <v>3906</v>
      </c>
      <c r="P28" s="53"/>
      <c r="Q28" s="194" t="s">
        <v>560</v>
      </c>
      <c r="R28" s="194"/>
      <c r="S28" s="194"/>
    </row>
    <row r="29" spans="1:23" ht="42" customHeight="1" x14ac:dyDescent="0.2">
      <c r="A29" s="203" t="s">
        <v>162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U29" s="131"/>
      <c r="V29" s="131"/>
      <c r="W29" s="131"/>
    </row>
    <row r="30" spans="1:23" ht="42" customHeight="1" x14ac:dyDescent="0.2">
      <c r="A30" s="31">
        <v>1312</v>
      </c>
      <c r="B30" s="31">
        <v>1312</v>
      </c>
      <c r="C30" s="31">
        <v>1312</v>
      </c>
      <c r="D30" s="31">
        <v>1312</v>
      </c>
      <c r="E30" s="31">
        <v>1312</v>
      </c>
      <c r="F30" s="31">
        <v>1312</v>
      </c>
      <c r="G30" s="31">
        <v>1312</v>
      </c>
      <c r="H30" s="31">
        <v>1312</v>
      </c>
      <c r="I30" s="31">
        <v>3612</v>
      </c>
      <c r="J30" s="31">
        <v>3612</v>
      </c>
      <c r="K30" s="31">
        <v>3612</v>
      </c>
      <c r="L30" s="31">
        <v>3612</v>
      </c>
      <c r="M30" s="31">
        <v>3612</v>
      </c>
      <c r="N30" s="31">
        <v>3612</v>
      </c>
      <c r="O30" s="31">
        <v>3612</v>
      </c>
      <c r="P30" s="31">
        <v>2112</v>
      </c>
      <c r="Q30" s="204" t="s">
        <v>465</v>
      </c>
      <c r="R30" s="205"/>
      <c r="S30" s="206"/>
      <c r="U30" s="131"/>
      <c r="V30" s="131"/>
      <c r="W30" s="131"/>
    </row>
    <row r="31" spans="1:23" ht="42" customHeight="1" x14ac:dyDescent="0.2">
      <c r="A31" s="31">
        <v>1319</v>
      </c>
      <c r="B31" s="31">
        <v>1319</v>
      </c>
      <c r="C31" s="31">
        <v>1319</v>
      </c>
      <c r="D31" s="31">
        <v>1319</v>
      </c>
      <c r="E31" s="31">
        <v>1319</v>
      </c>
      <c r="F31" s="31">
        <v>1319</v>
      </c>
      <c r="G31" s="31">
        <v>1319</v>
      </c>
      <c r="H31" s="31">
        <v>1319</v>
      </c>
      <c r="I31" s="31">
        <v>3619</v>
      </c>
      <c r="J31" s="31">
        <v>3619</v>
      </c>
      <c r="K31" s="31">
        <v>3619</v>
      </c>
      <c r="L31" s="31">
        <v>3619</v>
      </c>
      <c r="M31" s="31">
        <v>3619</v>
      </c>
      <c r="N31" s="31">
        <v>3619</v>
      </c>
      <c r="O31" s="31">
        <v>3619</v>
      </c>
      <c r="P31" s="31">
        <v>2119</v>
      </c>
      <c r="Q31" s="194" t="s">
        <v>164</v>
      </c>
      <c r="R31" s="194"/>
      <c r="S31" s="194"/>
      <c r="U31" s="131"/>
      <c r="V31" s="131"/>
      <c r="W31" s="131"/>
    </row>
    <row r="32" spans="1:23" ht="42" customHeight="1" x14ac:dyDescent="0.2">
      <c r="A32" s="53"/>
      <c r="B32" s="53"/>
      <c r="C32" s="31">
        <v>1398</v>
      </c>
      <c r="D32" s="31">
        <v>1398</v>
      </c>
      <c r="E32" s="53"/>
      <c r="F32" s="31">
        <v>1398</v>
      </c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194" t="s">
        <v>191</v>
      </c>
      <c r="R32" s="194"/>
      <c r="S32" s="194"/>
      <c r="U32" s="131"/>
      <c r="V32" s="131"/>
      <c r="W32" s="131"/>
    </row>
    <row r="33" spans="1:23" ht="42" customHeight="1" x14ac:dyDescent="0.2">
      <c r="A33" s="31">
        <v>1410</v>
      </c>
      <c r="B33" s="31">
        <v>1410</v>
      </c>
      <c r="C33" s="31">
        <v>1410</v>
      </c>
      <c r="D33" s="31">
        <v>1410</v>
      </c>
      <c r="E33" s="31">
        <v>1410</v>
      </c>
      <c r="F33" s="31">
        <v>1410</v>
      </c>
      <c r="G33" s="31">
        <v>1410</v>
      </c>
      <c r="H33" s="31">
        <v>1410</v>
      </c>
      <c r="I33" s="31">
        <v>3610</v>
      </c>
      <c r="J33" s="31">
        <v>3610</v>
      </c>
      <c r="K33" s="31">
        <v>3610</v>
      </c>
      <c r="L33" s="31">
        <v>3610</v>
      </c>
      <c r="M33" s="31">
        <v>3610</v>
      </c>
      <c r="N33" s="31">
        <v>3610</v>
      </c>
      <c r="O33" s="31">
        <v>3610</v>
      </c>
      <c r="P33" s="31">
        <v>2110</v>
      </c>
      <c r="Q33" s="194" t="s">
        <v>163</v>
      </c>
      <c r="R33" s="194"/>
      <c r="S33" s="194"/>
      <c r="U33" s="131"/>
      <c r="V33" s="131"/>
      <c r="W33" s="131"/>
    </row>
    <row r="34" spans="1:23" ht="42" customHeight="1" x14ac:dyDescent="0.2">
      <c r="A34" s="31">
        <v>1415</v>
      </c>
      <c r="B34" s="31">
        <v>1415</v>
      </c>
      <c r="C34" s="31">
        <v>1415</v>
      </c>
      <c r="D34" s="31">
        <v>1415</v>
      </c>
      <c r="E34" s="31">
        <v>1415</v>
      </c>
      <c r="F34" s="31">
        <v>1415</v>
      </c>
      <c r="G34" s="31">
        <v>1415</v>
      </c>
      <c r="H34" s="31">
        <v>1415</v>
      </c>
      <c r="I34" s="31">
        <v>3615</v>
      </c>
      <c r="J34" s="31">
        <v>3615</v>
      </c>
      <c r="K34" s="31">
        <v>3615</v>
      </c>
      <c r="L34" s="31">
        <v>3615</v>
      </c>
      <c r="M34" s="31">
        <v>3615</v>
      </c>
      <c r="N34" s="31">
        <v>3615</v>
      </c>
      <c r="O34" s="31">
        <v>3615</v>
      </c>
      <c r="P34" s="31">
        <v>2115</v>
      </c>
      <c r="Q34" s="204" t="s">
        <v>165</v>
      </c>
      <c r="R34" s="205"/>
      <c r="S34" s="206"/>
      <c r="U34" s="131"/>
      <c r="V34" s="131"/>
      <c r="W34" s="131"/>
    </row>
    <row r="35" spans="1:23" ht="42" customHeight="1" x14ac:dyDescent="0.2">
      <c r="A35" s="31">
        <v>1910</v>
      </c>
      <c r="B35" s="31">
        <v>1910</v>
      </c>
      <c r="C35" s="31">
        <v>1910</v>
      </c>
      <c r="D35" s="31">
        <v>1910</v>
      </c>
      <c r="E35" s="31">
        <v>1910</v>
      </c>
      <c r="F35" s="31">
        <v>1910</v>
      </c>
      <c r="G35" s="31">
        <v>1910</v>
      </c>
      <c r="H35" s="31">
        <v>1910</v>
      </c>
      <c r="I35" s="31">
        <v>3910</v>
      </c>
      <c r="J35" s="31">
        <v>3910</v>
      </c>
      <c r="K35" s="31">
        <v>3910</v>
      </c>
      <c r="L35" s="31">
        <v>3910</v>
      </c>
      <c r="M35" s="31">
        <v>3910</v>
      </c>
      <c r="N35" s="31">
        <v>3910</v>
      </c>
      <c r="O35" s="31">
        <v>3910</v>
      </c>
      <c r="P35" s="53"/>
      <c r="Q35" s="194" t="s">
        <v>561</v>
      </c>
      <c r="R35" s="194"/>
      <c r="S35" s="194"/>
    </row>
    <row r="36" spans="1:23" ht="42" customHeight="1" x14ac:dyDescent="0.2">
      <c r="A36" s="203" t="s">
        <v>485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U36" s="131"/>
      <c r="V36" s="131"/>
      <c r="W36" s="131"/>
    </row>
    <row r="37" spans="1:23" ht="42" customHeight="1" x14ac:dyDescent="0.2">
      <c r="A37" s="53"/>
      <c r="B37" s="53"/>
      <c r="C37" s="53"/>
      <c r="D37" s="31" t="s">
        <v>320</v>
      </c>
      <c r="E37" s="53"/>
      <c r="F37" s="105" t="s">
        <v>320</v>
      </c>
      <c r="G37" s="53"/>
      <c r="H37" s="53"/>
      <c r="I37" s="53"/>
      <c r="J37" s="31" t="s">
        <v>324</v>
      </c>
      <c r="K37" s="53"/>
      <c r="L37" s="105" t="s">
        <v>324</v>
      </c>
      <c r="M37" s="53"/>
      <c r="N37" s="53"/>
      <c r="O37" s="53"/>
      <c r="P37" s="53"/>
      <c r="Q37" s="204" t="s">
        <v>317</v>
      </c>
      <c r="R37" s="205"/>
      <c r="S37" s="206"/>
      <c r="U37" s="131"/>
      <c r="V37" s="131"/>
      <c r="W37" s="131"/>
    </row>
    <row r="38" spans="1:23" ht="42" customHeight="1" x14ac:dyDescent="0.2">
      <c r="A38" s="53"/>
      <c r="B38" s="53"/>
      <c r="C38" s="53"/>
      <c r="D38" s="31" t="s">
        <v>321</v>
      </c>
      <c r="E38" s="53"/>
      <c r="F38" s="105" t="s">
        <v>321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204" t="s">
        <v>318</v>
      </c>
      <c r="R38" s="205"/>
      <c r="S38" s="206"/>
      <c r="U38" s="131"/>
      <c r="V38" s="131"/>
      <c r="W38" s="131"/>
    </row>
    <row r="39" spans="1:23" ht="42" customHeight="1" x14ac:dyDescent="0.2">
      <c r="A39" s="53"/>
      <c r="B39" s="53"/>
      <c r="C39" s="53"/>
      <c r="D39" s="31" t="s">
        <v>322</v>
      </c>
      <c r="E39" s="53"/>
      <c r="F39" s="105" t="s">
        <v>322</v>
      </c>
      <c r="G39" s="53"/>
      <c r="H39" s="53"/>
      <c r="I39" s="53"/>
      <c r="J39" s="31" t="s">
        <v>325</v>
      </c>
      <c r="K39" s="53"/>
      <c r="L39" s="105" t="s">
        <v>325</v>
      </c>
      <c r="M39" s="53"/>
      <c r="N39" s="53"/>
      <c r="O39" s="53"/>
      <c r="P39" s="53"/>
      <c r="Q39" s="204" t="s">
        <v>339</v>
      </c>
      <c r="R39" s="205"/>
      <c r="S39" s="206"/>
      <c r="U39" s="131"/>
      <c r="V39" s="131"/>
      <c r="W39" s="131"/>
    </row>
    <row r="40" spans="1:23" ht="42" customHeight="1" x14ac:dyDescent="0.2">
      <c r="A40" s="53"/>
      <c r="B40" s="53"/>
      <c r="C40" s="53"/>
      <c r="D40" s="31" t="s">
        <v>323</v>
      </c>
      <c r="E40" s="53"/>
      <c r="F40" s="105" t="s">
        <v>323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204" t="s">
        <v>319</v>
      </c>
      <c r="R40" s="205"/>
      <c r="S40" s="206"/>
      <c r="U40" s="131"/>
      <c r="V40" s="131"/>
      <c r="W40" s="131"/>
    </row>
    <row r="41" spans="1:23" ht="42" customHeight="1" x14ac:dyDescent="0.2">
      <c r="A41" s="203" t="s">
        <v>486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U41" s="131"/>
      <c r="V41" s="131"/>
      <c r="W41" s="131"/>
    </row>
    <row r="42" spans="1:23" ht="42" customHeight="1" x14ac:dyDescent="0.2">
      <c r="A42" s="53"/>
      <c r="B42" s="53"/>
      <c r="C42" s="53"/>
      <c r="D42" s="31" t="s">
        <v>487</v>
      </c>
      <c r="E42" s="53"/>
      <c r="F42" s="105" t="s">
        <v>487</v>
      </c>
      <c r="G42" s="105" t="s">
        <v>487</v>
      </c>
      <c r="H42" s="105" t="s">
        <v>487</v>
      </c>
      <c r="I42" s="53"/>
      <c r="J42" s="53"/>
      <c r="K42" s="31" t="s">
        <v>545</v>
      </c>
      <c r="L42" s="31" t="s">
        <v>545</v>
      </c>
      <c r="M42" s="31" t="s">
        <v>545</v>
      </c>
      <c r="N42" s="31" t="s">
        <v>545</v>
      </c>
      <c r="O42" s="53"/>
      <c r="P42" s="53"/>
      <c r="Q42" s="204" t="s">
        <v>493</v>
      </c>
      <c r="R42" s="205"/>
      <c r="S42" s="206"/>
      <c r="U42" s="131"/>
      <c r="V42" s="131"/>
      <c r="W42" s="131"/>
    </row>
    <row r="43" spans="1:23" ht="42" customHeight="1" x14ac:dyDescent="0.2">
      <c r="A43" s="53"/>
      <c r="B43" s="53"/>
      <c r="C43" s="53"/>
      <c r="D43" s="31" t="s">
        <v>488</v>
      </c>
      <c r="E43" s="53"/>
      <c r="F43" s="105" t="s">
        <v>488</v>
      </c>
      <c r="G43" s="105" t="s">
        <v>488</v>
      </c>
      <c r="H43" s="105" t="s">
        <v>488</v>
      </c>
      <c r="I43" s="53"/>
      <c r="J43" s="53"/>
      <c r="K43" s="31" t="s">
        <v>546</v>
      </c>
      <c r="L43" s="31" t="s">
        <v>546</v>
      </c>
      <c r="M43" s="31" t="s">
        <v>546</v>
      </c>
      <c r="N43" s="31" t="s">
        <v>546</v>
      </c>
      <c r="O43" s="53"/>
      <c r="P43" s="53"/>
      <c r="Q43" s="204" t="s">
        <v>494</v>
      </c>
      <c r="R43" s="205"/>
      <c r="S43" s="206"/>
      <c r="U43" s="131"/>
      <c r="V43" s="131"/>
      <c r="W43" s="131"/>
    </row>
    <row r="44" spans="1:23" ht="42" customHeight="1" x14ac:dyDescent="0.2">
      <c r="A44" s="53"/>
      <c r="B44" s="53"/>
      <c r="C44" s="53"/>
      <c r="D44" s="31" t="s">
        <v>489</v>
      </c>
      <c r="E44" s="53"/>
      <c r="F44" s="105" t="s">
        <v>489</v>
      </c>
      <c r="G44" s="105" t="s">
        <v>489</v>
      </c>
      <c r="H44" s="105" t="s">
        <v>489</v>
      </c>
      <c r="I44" s="53"/>
      <c r="J44" s="53"/>
      <c r="K44" s="31" t="s">
        <v>547</v>
      </c>
      <c r="L44" s="31" t="s">
        <v>547</v>
      </c>
      <c r="M44" s="31" t="s">
        <v>547</v>
      </c>
      <c r="N44" s="31" t="s">
        <v>547</v>
      </c>
      <c r="O44" s="53"/>
      <c r="P44" s="53"/>
      <c r="Q44" s="194" t="s">
        <v>497</v>
      </c>
      <c r="R44" s="194"/>
      <c r="S44" s="194"/>
    </row>
    <row r="45" spans="1:23" ht="42" customHeight="1" x14ac:dyDescent="0.2">
      <c r="A45" s="53"/>
      <c r="B45" s="53"/>
      <c r="C45" s="53"/>
      <c r="D45" s="31" t="s">
        <v>490</v>
      </c>
      <c r="E45" s="53"/>
      <c r="F45" s="105" t="s">
        <v>490</v>
      </c>
      <c r="G45" s="105" t="s">
        <v>490</v>
      </c>
      <c r="H45" s="105" t="s">
        <v>490</v>
      </c>
      <c r="I45" s="53"/>
      <c r="J45" s="53"/>
      <c r="K45" s="31" t="s">
        <v>548</v>
      </c>
      <c r="L45" s="31" t="s">
        <v>548</v>
      </c>
      <c r="M45" s="31" t="s">
        <v>548</v>
      </c>
      <c r="N45" s="31" t="s">
        <v>548</v>
      </c>
      <c r="O45" s="53"/>
      <c r="P45" s="53"/>
      <c r="Q45" s="194" t="s">
        <v>498</v>
      </c>
      <c r="R45" s="194"/>
      <c r="S45" s="194"/>
    </row>
    <row r="46" spans="1:23" ht="42" customHeight="1" x14ac:dyDescent="0.2">
      <c r="A46" s="53"/>
      <c r="B46" s="53"/>
      <c r="C46" s="53"/>
      <c r="D46" s="31" t="s">
        <v>491</v>
      </c>
      <c r="E46" s="53"/>
      <c r="F46" s="105" t="s">
        <v>491</v>
      </c>
      <c r="G46" s="105" t="s">
        <v>491</v>
      </c>
      <c r="H46" s="105" t="s">
        <v>491</v>
      </c>
      <c r="I46" s="53"/>
      <c r="J46" s="53"/>
      <c r="K46" s="31" t="s">
        <v>549</v>
      </c>
      <c r="L46" s="31" t="s">
        <v>549</v>
      </c>
      <c r="M46" s="31" t="s">
        <v>549</v>
      </c>
      <c r="N46" s="31" t="s">
        <v>549</v>
      </c>
      <c r="O46" s="53"/>
      <c r="P46" s="53"/>
      <c r="Q46" s="204" t="s">
        <v>495</v>
      </c>
      <c r="R46" s="205"/>
      <c r="S46" s="206"/>
      <c r="U46" s="131"/>
      <c r="V46" s="131"/>
      <c r="W46" s="131"/>
    </row>
    <row r="47" spans="1:23" ht="42" customHeight="1" x14ac:dyDescent="0.2">
      <c r="A47" s="53"/>
      <c r="B47" s="53"/>
      <c r="C47" s="53"/>
      <c r="D47" s="31" t="s">
        <v>492</v>
      </c>
      <c r="E47" s="53"/>
      <c r="F47" s="105" t="s">
        <v>492</v>
      </c>
      <c r="G47" s="105" t="s">
        <v>492</v>
      </c>
      <c r="H47" s="105" t="s">
        <v>492</v>
      </c>
      <c r="I47" s="53"/>
      <c r="J47" s="53"/>
      <c r="K47" s="31" t="s">
        <v>550</v>
      </c>
      <c r="L47" s="31" t="s">
        <v>550</v>
      </c>
      <c r="M47" s="31" t="s">
        <v>550</v>
      </c>
      <c r="N47" s="31" t="s">
        <v>550</v>
      </c>
      <c r="O47" s="53"/>
      <c r="P47" s="53"/>
      <c r="Q47" s="204" t="s">
        <v>496</v>
      </c>
      <c r="R47" s="205"/>
      <c r="S47" s="206"/>
      <c r="U47" s="131"/>
      <c r="V47" s="131"/>
      <c r="W47" s="131"/>
    </row>
    <row r="48" spans="1:23" ht="42" customHeight="1" x14ac:dyDescent="0.2">
      <c r="A48" s="203" t="s">
        <v>330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U48" s="131"/>
      <c r="V48" s="131"/>
      <c r="W48" s="131"/>
    </row>
    <row r="49" spans="1:23" ht="42" customHeight="1" x14ac:dyDescent="0.2">
      <c r="A49" s="53"/>
      <c r="B49" s="53"/>
      <c r="C49" s="31" t="s">
        <v>326</v>
      </c>
      <c r="D49" s="31" t="s">
        <v>326</v>
      </c>
      <c r="E49" s="31" t="s">
        <v>326</v>
      </c>
      <c r="F49" s="31" t="s">
        <v>326</v>
      </c>
      <c r="G49" s="31" t="s">
        <v>326</v>
      </c>
      <c r="H49" s="31" t="s">
        <v>326</v>
      </c>
      <c r="I49" s="53"/>
      <c r="J49" s="31" t="s">
        <v>331</v>
      </c>
      <c r="K49" s="53"/>
      <c r="L49" s="31" t="s">
        <v>331</v>
      </c>
      <c r="M49" s="31" t="s">
        <v>331</v>
      </c>
      <c r="N49" s="31" t="s">
        <v>331</v>
      </c>
      <c r="O49" s="31" t="s">
        <v>331</v>
      </c>
      <c r="P49" s="53"/>
      <c r="Q49" s="194" t="s">
        <v>467</v>
      </c>
      <c r="R49" s="194"/>
      <c r="S49" s="194"/>
      <c r="U49" s="131"/>
      <c r="V49" s="131"/>
      <c r="W49" s="131"/>
    </row>
    <row r="50" spans="1:23" ht="42" customHeight="1" x14ac:dyDescent="0.2">
      <c r="A50" s="53"/>
      <c r="B50" s="53"/>
      <c r="C50" s="31" t="s">
        <v>327</v>
      </c>
      <c r="D50" s="31" t="s">
        <v>327</v>
      </c>
      <c r="E50" s="31" t="s">
        <v>327</v>
      </c>
      <c r="F50" s="31" t="s">
        <v>327</v>
      </c>
      <c r="G50" s="31" t="s">
        <v>327</v>
      </c>
      <c r="H50" s="31" t="s">
        <v>327</v>
      </c>
      <c r="I50" s="53"/>
      <c r="J50" s="31" t="s">
        <v>332</v>
      </c>
      <c r="K50" s="53"/>
      <c r="L50" s="31" t="s">
        <v>332</v>
      </c>
      <c r="M50" s="31" t="s">
        <v>332</v>
      </c>
      <c r="N50" s="31" t="s">
        <v>332</v>
      </c>
      <c r="O50" s="31" t="s">
        <v>332</v>
      </c>
      <c r="P50" s="53"/>
      <c r="Q50" s="204" t="s">
        <v>466</v>
      </c>
      <c r="R50" s="205"/>
      <c r="S50" s="206"/>
      <c r="U50" s="131"/>
      <c r="V50" s="131"/>
      <c r="W50" s="131"/>
    </row>
    <row r="51" spans="1:23" ht="42" customHeight="1" x14ac:dyDescent="0.2">
      <c r="A51" s="53"/>
      <c r="B51" s="53"/>
      <c r="C51" s="31" t="s">
        <v>468</v>
      </c>
      <c r="D51" s="31" t="s">
        <v>468</v>
      </c>
      <c r="E51" s="31" t="s">
        <v>468</v>
      </c>
      <c r="F51" s="31" t="s">
        <v>468</v>
      </c>
      <c r="G51" s="31" t="s">
        <v>468</v>
      </c>
      <c r="H51" s="31" t="s">
        <v>468</v>
      </c>
      <c r="I51" s="53"/>
      <c r="J51" s="31" t="s">
        <v>469</v>
      </c>
      <c r="K51" s="53"/>
      <c r="L51" s="31" t="s">
        <v>469</v>
      </c>
      <c r="M51" s="31" t="s">
        <v>469</v>
      </c>
      <c r="N51" s="31" t="s">
        <v>469</v>
      </c>
      <c r="O51" s="31" t="s">
        <v>469</v>
      </c>
      <c r="P51" s="53"/>
      <c r="Q51" s="194" t="s">
        <v>478</v>
      </c>
      <c r="R51" s="194"/>
      <c r="S51" s="194"/>
    </row>
    <row r="52" spans="1:23" ht="42" customHeight="1" x14ac:dyDescent="0.2">
      <c r="A52" s="53"/>
      <c r="B52" s="53"/>
      <c r="C52" s="31" t="s">
        <v>470</v>
      </c>
      <c r="D52" s="31" t="s">
        <v>470</v>
      </c>
      <c r="E52" s="31" t="s">
        <v>470</v>
      </c>
      <c r="F52" s="31" t="s">
        <v>470</v>
      </c>
      <c r="G52" s="31" t="s">
        <v>470</v>
      </c>
      <c r="H52" s="31" t="s">
        <v>470</v>
      </c>
      <c r="I52" s="53"/>
      <c r="J52" s="31" t="s">
        <v>471</v>
      </c>
      <c r="K52" s="53"/>
      <c r="L52" s="31" t="s">
        <v>471</v>
      </c>
      <c r="M52" s="31" t="s">
        <v>471</v>
      </c>
      <c r="N52" s="31" t="s">
        <v>471</v>
      </c>
      <c r="O52" s="31" t="s">
        <v>471</v>
      </c>
      <c r="P52" s="53"/>
      <c r="Q52" s="194" t="s">
        <v>479</v>
      </c>
      <c r="R52" s="194"/>
      <c r="S52" s="194"/>
    </row>
    <row r="53" spans="1:23" ht="42" customHeight="1" x14ac:dyDescent="0.2">
      <c r="A53" s="53"/>
      <c r="B53" s="53"/>
      <c r="C53" s="31" t="s">
        <v>328</v>
      </c>
      <c r="D53" s="31" t="s">
        <v>328</v>
      </c>
      <c r="E53" s="31" t="s">
        <v>328</v>
      </c>
      <c r="F53" s="31" t="s">
        <v>328</v>
      </c>
      <c r="G53" s="31" t="s">
        <v>328</v>
      </c>
      <c r="H53" s="31" t="s">
        <v>328</v>
      </c>
      <c r="I53" s="53"/>
      <c r="J53" s="31" t="s">
        <v>333</v>
      </c>
      <c r="K53" s="53"/>
      <c r="L53" s="31" t="s">
        <v>333</v>
      </c>
      <c r="M53" s="31" t="s">
        <v>333</v>
      </c>
      <c r="N53" s="31" t="s">
        <v>333</v>
      </c>
      <c r="O53" s="31" t="s">
        <v>333</v>
      </c>
      <c r="P53" s="53"/>
      <c r="Q53" s="204" t="s">
        <v>472</v>
      </c>
      <c r="R53" s="205"/>
      <c r="S53" s="206"/>
      <c r="U53" s="131"/>
      <c r="V53" s="131"/>
      <c r="W53" s="131"/>
    </row>
    <row r="54" spans="1:23" ht="42" customHeight="1" x14ac:dyDescent="0.2">
      <c r="A54" s="53"/>
      <c r="B54" s="53"/>
      <c r="C54" s="31" t="s">
        <v>329</v>
      </c>
      <c r="D54" s="31" t="s">
        <v>329</v>
      </c>
      <c r="E54" s="31" t="s">
        <v>329</v>
      </c>
      <c r="F54" s="31" t="s">
        <v>329</v>
      </c>
      <c r="G54" s="31" t="s">
        <v>329</v>
      </c>
      <c r="H54" s="31" t="s">
        <v>329</v>
      </c>
      <c r="I54" s="53"/>
      <c r="J54" s="31" t="s">
        <v>334</v>
      </c>
      <c r="K54" s="53"/>
      <c r="L54" s="31" t="s">
        <v>334</v>
      </c>
      <c r="M54" s="31" t="s">
        <v>334</v>
      </c>
      <c r="N54" s="31" t="s">
        <v>334</v>
      </c>
      <c r="O54" s="31" t="s">
        <v>334</v>
      </c>
      <c r="P54" s="53"/>
      <c r="Q54" s="204" t="s">
        <v>473</v>
      </c>
      <c r="R54" s="205"/>
      <c r="S54" s="206"/>
      <c r="U54" s="131"/>
      <c r="V54" s="131"/>
      <c r="W54" s="131"/>
    </row>
    <row r="55" spans="1:23" ht="42" customHeight="1" x14ac:dyDescent="0.2">
      <c r="A55" s="203" t="s">
        <v>456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U55" s="131"/>
      <c r="V55" s="131"/>
      <c r="W55" s="131"/>
    </row>
    <row r="56" spans="1:23" ht="42" customHeight="1" x14ac:dyDescent="0.2">
      <c r="A56" s="53"/>
      <c r="B56" s="53"/>
      <c r="C56" s="53"/>
      <c r="D56" s="31" t="s">
        <v>457</v>
      </c>
      <c r="E56" s="31" t="s">
        <v>457</v>
      </c>
      <c r="F56" s="31" t="s">
        <v>457</v>
      </c>
      <c r="G56" s="31" t="s">
        <v>457</v>
      </c>
      <c r="H56" s="31" t="s">
        <v>457</v>
      </c>
      <c r="I56" s="53"/>
      <c r="J56" s="31" t="s">
        <v>461</v>
      </c>
      <c r="K56" s="53"/>
      <c r="L56" s="31" t="s">
        <v>461</v>
      </c>
      <c r="M56" s="31" t="s">
        <v>461</v>
      </c>
      <c r="N56" s="31" t="s">
        <v>461</v>
      </c>
      <c r="O56" s="31" t="s">
        <v>461</v>
      </c>
      <c r="P56" s="53"/>
      <c r="Q56" s="194" t="s">
        <v>335</v>
      </c>
      <c r="R56" s="194"/>
      <c r="S56" s="194"/>
      <c r="U56" s="131"/>
      <c r="V56" s="131"/>
      <c r="W56" s="131"/>
    </row>
    <row r="57" spans="1:23" ht="42" customHeight="1" x14ac:dyDescent="0.2">
      <c r="A57" s="53"/>
      <c r="B57" s="53"/>
      <c r="C57" s="53"/>
      <c r="D57" s="31" t="s">
        <v>458</v>
      </c>
      <c r="E57" s="31" t="s">
        <v>458</v>
      </c>
      <c r="F57" s="31" t="s">
        <v>458</v>
      </c>
      <c r="G57" s="31" t="s">
        <v>458</v>
      </c>
      <c r="H57" s="31" t="s">
        <v>458</v>
      </c>
      <c r="I57" s="53"/>
      <c r="J57" s="31" t="s">
        <v>462</v>
      </c>
      <c r="K57" s="53"/>
      <c r="L57" s="31" t="s">
        <v>462</v>
      </c>
      <c r="M57" s="31" t="s">
        <v>462</v>
      </c>
      <c r="N57" s="31" t="s">
        <v>462</v>
      </c>
      <c r="O57" s="31" t="s">
        <v>462</v>
      </c>
      <c r="P57" s="53"/>
      <c r="Q57" s="204" t="s">
        <v>336</v>
      </c>
      <c r="R57" s="205"/>
      <c r="S57" s="206"/>
      <c r="U57" s="131"/>
      <c r="V57" s="131"/>
      <c r="W57" s="131"/>
    </row>
    <row r="58" spans="1:23" ht="42" customHeight="1" x14ac:dyDescent="0.2">
      <c r="A58" s="53"/>
      <c r="B58" s="53"/>
      <c r="C58" s="53"/>
      <c r="D58" s="31" t="s">
        <v>474</v>
      </c>
      <c r="E58" s="31" t="s">
        <v>474</v>
      </c>
      <c r="F58" s="31" t="s">
        <v>474</v>
      </c>
      <c r="G58" s="31" t="s">
        <v>474</v>
      </c>
      <c r="H58" s="31" t="s">
        <v>474</v>
      </c>
      <c r="I58" s="53"/>
      <c r="J58" s="31" t="s">
        <v>475</v>
      </c>
      <c r="K58" s="53"/>
      <c r="L58" s="31" t="s">
        <v>475</v>
      </c>
      <c r="M58" s="31" t="s">
        <v>475</v>
      </c>
      <c r="N58" s="31" t="s">
        <v>475</v>
      </c>
      <c r="O58" s="31" t="s">
        <v>475</v>
      </c>
      <c r="P58" s="53"/>
      <c r="Q58" s="194" t="s">
        <v>478</v>
      </c>
      <c r="R58" s="194"/>
      <c r="S58" s="194"/>
    </row>
    <row r="59" spans="1:23" ht="42" customHeight="1" x14ac:dyDescent="0.2">
      <c r="A59" s="53"/>
      <c r="B59" s="53"/>
      <c r="C59" s="53"/>
      <c r="D59" s="31" t="s">
        <v>476</v>
      </c>
      <c r="E59" s="31" t="s">
        <v>476</v>
      </c>
      <c r="F59" s="31" t="s">
        <v>476</v>
      </c>
      <c r="G59" s="31" t="s">
        <v>476</v>
      </c>
      <c r="H59" s="31" t="s">
        <v>476</v>
      </c>
      <c r="I59" s="53"/>
      <c r="J59" s="31" t="s">
        <v>477</v>
      </c>
      <c r="K59" s="53"/>
      <c r="L59" s="31" t="s">
        <v>477</v>
      </c>
      <c r="M59" s="31" t="s">
        <v>477</v>
      </c>
      <c r="N59" s="31" t="s">
        <v>477</v>
      </c>
      <c r="O59" s="31" t="s">
        <v>477</v>
      </c>
      <c r="P59" s="53"/>
      <c r="Q59" s="194" t="s">
        <v>479</v>
      </c>
      <c r="R59" s="194"/>
      <c r="S59" s="194"/>
    </row>
    <row r="60" spans="1:23" ht="42" customHeight="1" x14ac:dyDescent="0.2">
      <c r="A60" s="53"/>
      <c r="B60" s="53"/>
      <c r="C60" s="53"/>
      <c r="D60" s="31" t="s">
        <v>459</v>
      </c>
      <c r="E60" s="31" t="s">
        <v>459</v>
      </c>
      <c r="F60" s="31" t="s">
        <v>459</v>
      </c>
      <c r="G60" s="31" t="s">
        <v>459</v>
      </c>
      <c r="H60" s="31" t="s">
        <v>459</v>
      </c>
      <c r="I60" s="53"/>
      <c r="J60" s="31" t="s">
        <v>463</v>
      </c>
      <c r="K60" s="53"/>
      <c r="L60" s="31" t="s">
        <v>463</v>
      </c>
      <c r="M60" s="31" t="s">
        <v>463</v>
      </c>
      <c r="N60" s="31" t="s">
        <v>463</v>
      </c>
      <c r="O60" s="31" t="s">
        <v>463</v>
      </c>
      <c r="P60" s="53"/>
      <c r="Q60" s="204" t="s">
        <v>337</v>
      </c>
      <c r="R60" s="205"/>
      <c r="S60" s="206"/>
      <c r="U60" s="131"/>
      <c r="V60" s="131"/>
      <c r="W60" s="131"/>
    </row>
    <row r="61" spans="1:23" ht="42" customHeight="1" x14ac:dyDescent="0.2">
      <c r="A61" s="53"/>
      <c r="B61" s="53"/>
      <c r="C61" s="53"/>
      <c r="D61" s="31" t="s">
        <v>460</v>
      </c>
      <c r="E61" s="31" t="s">
        <v>460</v>
      </c>
      <c r="F61" s="31" t="s">
        <v>460</v>
      </c>
      <c r="G61" s="31" t="s">
        <v>460</v>
      </c>
      <c r="H61" s="31" t="s">
        <v>460</v>
      </c>
      <c r="I61" s="53"/>
      <c r="J61" s="31" t="s">
        <v>464</v>
      </c>
      <c r="K61" s="53"/>
      <c r="L61" s="31" t="s">
        <v>464</v>
      </c>
      <c r="M61" s="31" t="s">
        <v>464</v>
      </c>
      <c r="N61" s="31" t="s">
        <v>464</v>
      </c>
      <c r="O61" s="31" t="s">
        <v>464</v>
      </c>
      <c r="P61" s="53"/>
      <c r="Q61" s="204" t="s">
        <v>338</v>
      </c>
      <c r="R61" s="205"/>
      <c r="S61" s="206"/>
      <c r="U61" s="131"/>
      <c r="V61" s="131"/>
      <c r="W61" s="131"/>
    </row>
    <row r="62" spans="1:23" ht="42" customHeight="1" x14ac:dyDescent="0.2">
      <c r="A62" s="203" t="s">
        <v>166</v>
      </c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U62" s="131"/>
      <c r="V62" s="131"/>
      <c r="W62" s="131"/>
    </row>
    <row r="63" spans="1:23" ht="42" customHeight="1" x14ac:dyDescent="0.2">
      <c r="A63" s="31">
        <v>2201</v>
      </c>
      <c r="B63" s="31">
        <v>2201</v>
      </c>
      <c r="C63" s="31">
        <v>2201</v>
      </c>
      <c r="D63" s="31">
        <v>2201</v>
      </c>
      <c r="E63" s="31">
        <v>2201</v>
      </c>
      <c r="F63" s="31">
        <v>2201</v>
      </c>
      <c r="G63" s="31">
        <v>2201</v>
      </c>
      <c r="H63" s="31">
        <v>2201</v>
      </c>
      <c r="I63" s="31">
        <v>3601</v>
      </c>
      <c r="J63" s="31">
        <v>3601</v>
      </c>
      <c r="K63" s="31">
        <v>3601</v>
      </c>
      <c r="L63" s="31">
        <v>3601</v>
      </c>
      <c r="M63" s="31">
        <v>3601</v>
      </c>
      <c r="N63" s="31">
        <v>3601</v>
      </c>
      <c r="O63" s="31">
        <v>3601</v>
      </c>
      <c r="P63" s="31">
        <v>2101</v>
      </c>
      <c r="Q63" s="204" t="s">
        <v>167</v>
      </c>
      <c r="R63" s="205"/>
      <c r="S63" s="206"/>
      <c r="U63" s="131"/>
      <c r="V63" s="131"/>
      <c r="W63" s="131"/>
    </row>
    <row r="64" spans="1:23" ht="42" customHeight="1" x14ac:dyDescent="0.2">
      <c r="A64" s="203" t="s">
        <v>168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U64" s="131"/>
      <c r="V64" s="131"/>
      <c r="W64" s="131"/>
    </row>
    <row r="65" spans="1:23" ht="42" customHeight="1" x14ac:dyDescent="0.2">
      <c r="A65" s="31">
        <v>1250</v>
      </c>
      <c r="B65" s="31">
        <v>1250</v>
      </c>
      <c r="C65" s="31">
        <v>1250</v>
      </c>
      <c r="D65" s="31">
        <v>1250</v>
      </c>
      <c r="E65" s="31">
        <v>1250</v>
      </c>
      <c r="F65" s="31">
        <v>1250</v>
      </c>
      <c r="G65" s="31">
        <v>1250</v>
      </c>
      <c r="H65" s="31">
        <v>1250</v>
      </c>
      <c r="I65" s="31">
        <v>3650</v>
      </c>
      <c r="J65" s="31">
        <v>3650</v>
      </c>
      <c r="K65" s="31">
        <v>3650</v>
      </c>
      <c r="L65" s="31">
        <v>3650</v>
      </c>
      <c r="M65" s="31">
        <v>3650</v>
      </c>
      <c r="N65" s="31">
        <v>3650</v>
      </c>
      <c r="O65" s="31">
        <v>3650</v>
      </c>
      <c r="P65" s="31">
        <v>2150</v>
      </c>
      <c r="Q65" s="194" t="s">
        <v>169</v>
      </c>
      <c r="R65" s="194"/>
      <c r="S65" s="194"/>
      <c r="U65" s="131"/>
      <c r="V65" s="131"/>
      <c r="W65" s="131"/>
    </row>
    <row r="66" spans="1:23" ht="42" customHeight="1" x14ac:dyDescent="0.2">
      <c r="A66" s="31">
        <v>1251</v>
      </c>
      <c r="B66" s="31">
        <v>1251</v>
      </c>
      <c r="C66" s="31">
        <v>1251</v>
      </c>
      <c r="D66" s="31">
        <v>1251</v>
      </c>
      <c r="E66" s="31">
        <v>1251</v>
      </c>
      <c r="F66" s="31">
        <v>1251</v>
      </c>
      <c r="G66" s="31">
        <v>1251</v>
      </c>
      <c r="H66" s="31">
        <v>1251</v>
      </c>
      <c r="I66" s="31">
        <v>3651</v>
      </c>
      <c r="J66" s="31">
        <v>3651</v>
      </c>
      <c r="K66" s="31">
        <v>3651</v>
      </c>
      <c r="L66" s="31">
        <v>3651</v>
      </c>
      <c r="M66" s="31">
        <v>3651</v>
      </c>
      <c r="N66" s="31">
        <v>3651</v>
      </c>
      <c r="O66" s="31">
        <v>3651</v>
      </c>
      <c r="P66" s="31">
        <v>2151</v>
      </c>
      <c r="Q66" s="194" t="s">
        <v>170</v>
      </c>
      <c r="R66" s="194"/>
      <c r="S66" s="194"/>
      <c r="U66" s="131"/>
      <c r="V66" s="131"/>
      <c r="W66" s="131"/>
    </row>
    <row r="67" spans="1:23" ht="42" customHeight="1" x14ac:dyDescent="0.2">
      <c r="A67" s="31">
        <v>1253</v>
      </c>
      <c r="B67" s="31">
        <v>1253</v>
      </c>
      <c r="C67" s="31">
        <v>1253</v>
      </c>
      <c r="D67" s="31">
        <v>1253</v>
      </c>
      <c r="E67" s="31">
        <v>1253</v>
      </c>
      <c r="F67" s="31">
        <v>1253</v>
      </c>
      <c r="G67" s="31">
        <v>1253</v>
      </c>
      <c r="H67" s="31">
        <v>1253</v>
      </c>
      <c r="I67" s="31">
        <v>3657</v>
      </c>
      <c r="J67" s="31">
        <v>3657</v>
      </c>
      <c r="K67" s="31">
        <v>3657</v>
      </c>
      <c r="L67" s="31">
        <v>3657</v>
      </c>
      <c r="M67" s="31">
        <v>3657</v>
      </c>
      <c r="N67" s="31">
        <v>3657</v>
      </c>
      <c r="O67" s="31">
        <v>3657</v>
      </c>
      <c r="P67" s="31">
        <v>2157</v>
      </c>
      <c r="Q67" s="194" t="s">
        <v>187</v>
      </c>
      <c r="R67" s="194"/>
      <c r="S67" s="194"/>
      <c r="U67" s="131"/>
      <c r="V67" s="131"/>
      <c r="W67" s="131"/>
    </row>
    <row r="68" spans="1:23" ht="42" customHeight="1" x14ac:dyDescent="0.2">
      <c r="A68" s="203" t="s">
        <v>193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U68" s="131"/>
      <c r="V68" s="131"/>
      <c r="W68" s="131"/>
    </row>
    <row r="69" spans="1:23" ht="42" customHeight="1" x14ac:dyDescent="0.2">
      <c r="A69" s="31">
        <v>500</v>
      </c>
      <c r="B69" s="31">
        <v>500</v>
      </c>
      <c r="C69" s="31">
        <v>500</v>
      </c>
      <c r="D69" s="31">
        <v>500</v>
      </c>
      <c r="E69" s="31">
        <v>500</v>
      </c>
      <c r="F69" s="31">
        <v>500</v>
      </c>
      <c r="G69" s="31">
        <v>500</v>
      </c>
      <c r="H69" s="31">
        <v>500</v>
      </c>
      <c r="I69" s="31">
        <v>3652</v>
      </c>
      <c r="J69" s="31">
        <v>3652</v>
      </c>
      <c r="K69" s="31">
        <v>3652</v>
      </c>
      <c r="L69" s="31">
        <v>3652</v>
      </c>
      <c r="M69" s="31">
        <v>3652</v>
      </c>
      <c r="N69" s="31">
        <v>3652</v>
      </c>
      <c r="O69" s="31">
        <v>3652</v>
      </c>
      <c r="P69" s="31">
        <v>2152</v>
      </c>
      <c r="Q69" s="194" t="s">
        <v>194</v>
      </c>
      <c r="R69" s="194"/>
      <c r="S69" s="194"/>
      <c r="U69" s="131"/>
      <c r="V69" s="131"/>
      <c r="W69" s="131"/>
    </row>
    <row r="70" spans="1:23" ht="42" customHeight="1" x14ac:dyDescent="0.2">
      <c r="A70" s="31" t="s">
        <v>176</v>
      </c>
      <c r="B70" s="31" t="s">
        <v>176</v>
      </c>
      <c r="C70" s="31" t="s">
        <v>176</v>
      </c>
      <c r="D70" s="31" t="s">
        <v>176</v>
      </c>
      <c r="E70" s="31" t="s">
        <v>176</v>
      </c>
      <c r="F70" s="31" t="s">
        <v>176</v>
      </c>
      <c r="G70" s="31" t="s">
        <v>176</v>
      </c>
      <c r="H70" s="31" t="s">
        <v>176</v>
      </c>
      <c r="I70" s="31">
        <v>3632</v>
      </c>
      <c r="J70" s="31">
        <v>3632</v>
      </c>
      <c r="K70" s="31">
        <v>3632</v>
      </c>
      <c r="L70" s="31">
        <v>3632</v>
      </c>
      <c r="M70" s="31">
        <v>3632</v>
      </c>
      <c r="N70" s="31">
        <v>3632</v>
      </c>
      <c r="O70" s="31">
        <v>3632</v>
      </c>
      <c r="P70" s="31">
        <v>2132</v>
      </c>
      <c r="Q70" s="194" t="s">
        <v>198</v>
      </c>
      <c r="R70" s="194"/>
      <c r="S70" s="194"/>
      <c r="U70" s="131"/>
      <c r="V70" s="131"/>
      <c r="W70" s="131"/>
    </row>
    <row r="71" spans="1:23" ht="42" customHeight="1" x14ac:dyDescent="0.2">
      <c r="A71" s="31">
        <v>501</v>
      </c>
      <c r="B71" s="31">
        <v>501</v>
      </c>
      <c r="C71" s="31">
        <v>501</v>
      </c>
      <c r="D71" s="31">
        <v>501</v>
      </c>
      <c r="E71" s="53"/>
      <c r="F71" s="31">
        <v>501</v>
      </c>
      <c r="G71" s="31">
        <v>501</v>
      </c>
      <c r="H71" s="31">
        <v>501</v>
      </c>
      <c r="I71" s="53"/>
      <c r="J71" s="53"/>
      <c r="K71" s="53"/>
      <c r="L71" s="53"/>
      <c r="M71" s="53"/>
      <c r="N71" s="53"/>
      <c r="O71" s="53"/>
      <c r="P71" s="31">
        <v>2155</v>
      </c>
      <c r="Q71" s="194" t="s">
        <v>195</v>
      </c>
      <c r="R71" s="194"/>
      <c r="S71" s="194"/>
      <c r="U71" s="131"/>
      <c r="V71" s="131"/>
      <c r="W71" s="131"/>
    </row>
    <row r="72" spans="1:23" ht="42" customHeight="1" x14ac:dyDescent="0.2">
      <c r="A72" s="31">
        <v>503</v>
      </c>
      <c r="B72" s="31">
        <v>503</v>
      </c>
      <c r="C72" s="31">
        <v>503</v>
      </c>
      <c r="D72" s="31">
        <v>503</v>
      </c>
      <c r="E72" s="53"/>
      <c r="F72" s="31">
        <v>503</v>
      </c>
      <c r="G72" s="31">
        <v>503</v>
      </c>
      <c r="H72" s="31">
        <v>503</v>
      </c>
      <c r="I72" s="31">
        <v>3603</v>
      </c>
      <c r="J72" s="31">
        <v>3603</v>
      </c>
      <c r="K72" s="31">
        <v>3603</v>
      </c>
      <c r="L72" s="31">
        <v>3603</v>
      </c>
      <c r="M72" s="31">
        <v>3603</v>
      </c>
      <c r="N72" s="31">
        <v>3603</v>
      </c>
      <c r="O72" s="53"/>
      <c r="P72" s="31">
        <v>2103</v>
      </c>
      <c r="Q72" s="194" t="s">
        <v>196</v>
      </c>
      <c r="R72" s="194"/>
      <c r="S72" s="194"/>
      <c r="U72" s="131"/>
      <c r="V72" s="131"/>
      <c r="W72" s="131"/>
    </row>
    <row r="73" spans="1:23" ht="42" customHeight="1" x14ac:dyDescent="0.2">
      <c r="A73" s="31">
        <v>515</v>
      </c>
      <c r="B73" s="31">
        <v>515</v>
      </c>
      <c r="C73" s="31">
        <v>515</v>
      </c>
      <c r="D73" s="31">
        <v>515</v>
      </c>
      <c r="E73" s="31">
        <v>515</v>
      </c>
      <c r="F73" s="31">
        <v>515</v>
      </c>
      <c r="G73" s="31">
        <v>515</v>
      </c>
      <c r="H73" s="31">
        <v>515</v>
      </c>
      <c r="I73" s="31">
        <v>3685</v>
      </c>
      <c r="J73" s="31">
        <v>3685</v>
      </c>
      <c r="K73" s="31">
        <v>3685</v>
      </c>
      <c r="L73" s="31">
        <v>3685</v>
      </c>
      <c r="M73" s="31">
        <v>3685</v>
      </c>
      <c r="N73" s="31">
        <v>3685</v>
      </c>
      <c r="O73" s="31">
        <v>3685</v>
      </c>
      <c r="P73" s="31">
        <v>2185</v>
      </c>
      <c r="Q73" s="194" t="s">
        <v>504</v>
      </c>
      <c r="R73" s="194"/>
      <c r="S73" s="194"/>
    </row>
    <row r="74" spans="1:23" ht="42" customHeight="1" x14ac:dyDescent="0.2">
      <c r="A74" s="31">
        <v>560</v>
      </c>
      <c r="B74" s="31">
        <v>560</v>
      </c>
      <c r="C74" s="31">
        <v>560</v>
      </c>
      <c r="D74" s="31">
        <v>560</v>
      </c>
      <c r="E74" s="53"/>
      <c r="F74" s="31">
        <v>560</v>
      </c>
      <c r="G74" s="31">
        <v>560</v>
      </c>
      <c r="H74" s="31">
        <v>560</v>
      </c>
      <c r="I74" s="31">
        <v>3660</v>
      </c>
      <c r="J74" s="31">
        <v>3660</v>
      </c>
      <c r="K74" s="31">
        <v>3660</v>
      </c>
      <c r="L74" s="31">
        <v>3660</v>
      </c>
      <c r="M74" s="31">
        <v>3660</v>
      </c>
      <c r="N74" s="31">
        <v>3660</v>
      </c>
      <c r="O74" s="53"/>
      <c r="P74" s="31">
        <v>2160</v>
      </c>
      <c r="Q74" s="194" t="s">
        <v>197</v>
      </c>
      <c r="R74" s="194"/>
      <c r="S74" s="194"/>
      <c r="U74" s="131"/>
      <c r="V74" s="131"/>
      <c r="W74" s="131"/>
    </row>
    <row r="75" spans="1:23" ht="42" customHeight="1" x14ac:dyDescent="0.2">
      <c r="A75" s="31">
        <v>580</v>
      </c>
      <c r="B75" s="31">
        <v>580</v>
      </c>
      <c r="C75" s="31">
        <v>580</v>
      </c>
      <c r="D75" s="31">
        <v>580</v>
      </c>
      <c r="E75" s="31">
        <v>580</v>
      </c>
      <c r="F75" s="31">
        <v>580</v>
      </c>
      <c r="G75" s="31">
        <v>580</v>
      </c>
      <c r="H75" s="31">
        <v>580</v>
      </c>
      <c r="I75" s="31">
        <v>3690</v>
      </c>
      <c r="J75" s="31">
        <v>3690</v>
      </c>
      <c r="K75" s="31">
        <v>3690</v>
      </c>
      <c r="L75" s="31">
        <v>3690</v>
      </c>
      <c r="M75" s="31">
        <v>3690</v>
      </c>
      <c r="N75" s="31">
        <v>3690</v>
      </c>
      <c r="O75" s="31">
        <v>3690</v>
      </c>
      <c r="P75" s="31">
        <v>2190</v>
      </c>
      <c r="Q75" s="194" t="s">
        <v>504</v>
      </c>
      <c r="R75" s="194"/>
      <c r="S75" s="194"/>
    </row>
    <row r="76" spans="1:23" ht="42" customHeight="1" x14ac:dyDescent="0.2">
      <c r="A76" s="31">
        <v>586</v>
      </c>
      <c r="B76" s="31">
        <v>586</v>
      </c>
      <c r="C76" s="31">
        <v>586</v>
      </c>
      <c r="D76" s="31">
        <v>586</v>
      </c>
      <c r="E76" s="53"/>
      <c r="F76" s="31">
        <v>586</v>
      </c>
      <c r="G76" s="31">
        <v>586</v>
      </c>
      <c r="H76" s="31">
        <v>586</v>
      </c>
      <c r="I76" s="53"/>
      <c r="J76" s="53"/>
      <c r="K76" s="53"/>
      <c r="L76" s="53"/>
      <c r="M76" s="53"/>
      <c r="N76" s="53"/>
      <c r="O76" s="53"/>
      <c r="P76" s="31">
        <v>2154</v>
      </c>
      <c r="Q76" s="194" t="s">
        <v>199</v>
      </c>
      <c r="R76" s="194"/>
      <c r="S76" s="194"/>
      <c r="U76" s="131"/>
      <c r="V76" s="131"/>
      <c r="W76" s="131"/>
    </row>
    <row r="77" spans="1:23" ht="42" customHeight="1" x14ac:dyDescent="0.2">
      <c r="A77" s="31">
        <v>587</v>
      </c>
      <c r="B77" s="31">
        <v>587</v>
      </c>
      <c r="C77" s="31">
        <v>587</v>
      </c>
      <c r="D77" s="31">
        <v>587</v>
      </c>
      <c r="E77" s="53"/>
      <c r="F77" s="31">
        <v>587</v>
      </c>
      <c r="G77" s="31">
        <v>587</v>
      </c>
      <c r="H77" s="31">
        <v>587</v>
      </c>
      <c r="I77" s="53"/>
      <c r="J77" s="53"/>
      <c r="K77" s="53"/>
      <c r="L77" s="53"/>
      <c r="M77" s="53"/>
      <c r="N77" s="53"/>
      <c r="O77" s="53"/>
      <c r="P77" s="31">
        <v>2153</v>
      </c>
      <c r="Q77" s="194" t="s">
        <v>200</v>
      </c>
      <c r="R77" s="194"/>
      <c r="S77" s="194"/>
      <c r="U77" s="131"/>
      <c r="V77" s="131"/>
      <c r="W77" s="131"/>
    </row>
    <row r="78" spans="1:23" ht="42" customHeight="1" x14ac:dyDescent="0.2">
      <c r="A78" s="31">
        <v>2530</v>
      </c>
      <c r="B78" s="31">
        <v>2530</v>
      </c>
      <c r="C78" s="31">
        <v>2530</v>
      </c>
      <c r="D78" s="31">
        <v>2530</v>
      </c>
      <c r="E78" s="53"/>
      <c r="F78" s="31">
        <v>2530</v>
      </c>
      <c r="G78" s="31">
        <v>2530</v>
      </c>
      <c r="H78" s="31">
        <v>2530</v>
      </c>
      <c r="I78" s="31">
        <v>3616</v>
      </c>
      <c r="J78" s="31">
        <v>3616</v>
      </c>
      <c r="K78" s="31">
        <v>3616</v>
      </c>
      <c r="L78" s="31">
        <v>3616</v>
      </c>
      <c r="M78" s="31">
        <v>3616</v>
      </c>
      <c r="N78" s="31">
        <v>3616</v>
      </c>
      <c r="O78" s="53"/>
      <c r="P78" s="31">
        <v>2116</v>
      </c>
      <c r="Q78" s="194" t="s">
        <v>201</v>
      </c>
      <c r="R78" s="194"/>
      <c r="S78" s="194"/>
      <c r="U78" s="131"/>
      <c r="V78" s="131"/>
      <c r="W78" s="131"/>
    </row>
    <row r="79" spans="1:23" ht="42" customHeight="1" x14ac:dyDescent="0.2">
      <c r="A79" s="31">
        <v>2532</v>
      </c>
      <c r="B79" s="31">
        <v>2532</v>
      </c>
      <c r="C79" s="31">
        <v>2532</v>
      </c>
      <c r="D79" s="31">
        <v>2532</v>
      </c>
      <c r="E79" s="53"/>
      <c r="F79" s="31">
        <v>2532</v>
      </c>
      <c r="G79" s="31">
        <v>2532</v>
      </c>
      <c r="H79" s="31">
        <v>2532</v>
      </c>
      <c r="I79" s="31">
        <v>3624</v>
      </c>
      <c r="J79" s="31">
        <v>3624</v>
      </c>
      <c r="K79" s="31">
        <v>3624</v>
      </c>
      <c r="L79" s="31">
        <v>3624</v>
      </c>
      <c r="M79" s="31">
        <v>3624</v>
      </c>
      <c r="N79" s="31">
        <v>3624</v>
      </c>
      <c r="O79" s="53"/>
      <c r="P79" s="31">
        <v>2124</v>
      </c>
      <c r="Q79" s="194" t="s">
        <v>202</v>
      </c>
      <c r="R79" s="194"/>
      <c r="S79" s="194"/>
      <c r="U79" s="131"/>
      <c r="V79" s="131"/>
      <c r="W79" s="131"/>
    </row>
    <row r="80" spans="1:23" ht="42" customHeight="1" x14ac:dyDescent="0.2">
      <c r="A80" s="31">
        <v>2534</v>
      </c>
      <c r="B80" s="31">
        <v>2534</v>
      </c>
      <c r="C80" s="31">
        <v>2534</v>
      </c>
      <c r="D80" s="31">
        <v>2534</v>
      </c>
      <c r="E80" s="53"/>
      <c r="F80" s="31">
        <v>2534</v>
      </c>
      <c r="G80" s="31">
        <v>2534</v>
      </c>
      <c r="H80" s="31">
        <v>2534</v>
      </c>
      <c r="I80" s="31">
        <v>3656</v>
      </c>
      <c r="J80" s="31">
        <v>3656</v>
      </c>
      <c r="K80" s="31">
        <v>3656</v>
      </c>
      <c r="L80" s="31">
        <v>3656</v>
      </c>
      <c r="M80" s="31">
        <v>3656</v>
      </c>
      <c r="N80" s="31">
        <v>3656</v>
      </c>
      <c r="O80" s="53"/>
      <c r="P80" s="31">
        <v>2156</v>
      </c>
      <c r="Q80" s="194" t="s">
        <v>203</v>
      </c>
      <c r="R80" s="194"/>
      <c r="S80" s="194"/>
      <c r="U80" s="131"/>
      <c r="V80" s="131"/>
      <c r="W80" s="131"/>
    </row>
    <row r="81" spans="1:23" ht="42" customHeight="1" x14ac:dyDescent="0.2">
      <c r="A81" s="31">
        <v>2613</v>
      </c>
      <c r="B81" s="31">
        <v>2613</v>
      </c>
      <c r="C81" s="31">
        <v>2613</v>
      </c>
      <c r="D81" s="31">
        <v>2613</v>
      </c>
      <c r="E81" s="53"/>
      <c r="F81" s="31">
        <v>2613</v>
      </c>
      <c r="G81" s="31">
        <v>2613</v>
      </c>
      <c r="H81" s="31">
        <v>2613</v>
      </c>
      <c r="I81" s="31">
        <v>3613</v>
      </c>
      <c r="J81" s="31">
        <v>3613</v>
      </c>
      <c r="K81" s="31">
        <v>3613</v>
      </c>
      <c r="L81" s="31">
        <v>3613</v>
      </c>
      <c r="M81" s="31">
        <v>3613</v>
      </c>
      <c r="N81" s="31">
        <v>3613</v>
      </c>
      <c r="O81" s="53"/>
      <c r="P81" s="31">
        <v>2113</v>
      </c>
      <c r="Q81" s="194" t="s">
        <v>204</v>
      </c>
      <c r="R81" s="194"/>
      <c r="S81" s="194"/>
      <c r="U81" s="131"/>
      <c r="V81" s="131"/>
      <c r="W81" s="131"/>
    </row>
    <row r="82" spans="1:23" ht="42" customHeight="1" x14ac:dyDescent="0.2">
      <c r="A82" s="203" t="s">
        <v>227</v>
      </c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U82" s="131"/>
      <c r="V82" s="131"/>
      <c r="W82" s="131"/>
    </row>
    <row r="83" spans="1:23" ht="42" customHeight="1" x14ac:dyDescent="0.2">
      <c r="A83" s="31">
        <v>516</v>
      </c>
      <c r="B83" s="31">
        <v>516</v>
      </c>
      <c r="C83" s="31">
        <v>516</v>
      </c>
      <c r="D83" s="31">
        <v>516</v>
      </c>
      <c r="E83" s="31">
        <v>516</v>
      </c>
      <c r="F83" s="31">
        <v>516</v>
      </c>
      <c r="G83" s="31">
        <v>516</v>
      </c>
      <c r="H83" s="31">
        <v>516</v>
      </c>
      <c r="I83" s="31">
        <v>516</v>
      </c>
      <c r="J83" s="31">
        <v>516</v>
      </c>
      <c r="K83" s="31">
        <v>516</v>
      </c>
      <c r="L83" s="31">
        <v>516</v>
      </c>
      <c r="M83" s="31">
        <v>516</v>
      </c>
      <c r="N83" s="31">
        <v>516</v>
      </c>
      <c r="O83" s="31">
        <v>516</v>
      </c>
      <c r="P83" s="31">
        <v>516</v>
      </c>
      <c r="Q83" s="194" t="s">
        <v>229</v>
      </c>
      <c r="R83" s="194"/>
      <c r="S83" s="194"/>
      <c r="U83" s="131"/>
      <c r="V83" s="131"/>
      <c r="W83" s="131"/>
    </row>
    <row r="84" spans="1:23" ht="42" customHeight="1" x14ac:dyDescent="0.2">
      <c r="A84" s="31">
        <v>519</v>
      </c>
      <c r="B84" s="31">
        <v>519</v>
      </c>
      <c r="C84" s="31">
        <v>519</v>
      </c>
      <c r="D84" s="31">
        <v>519</v>
      </c>
      <c r="E84" s="31">
        <v>519</v>
      </c>
      <c r="F84" s="31">
        <v>519</v>
      </c>
      <c r="G84" s="31">
        <v>519</v>
      </c>
      <c r="H84" s="31">
        <v>519</v>
      </c>
      <c r="I84" s="31">
        <v>519</v>
      </c>
      <c r="J84" s="31">
        <v>519</v>
      </c>
      <c r="K84" s="31">
        <v>519</v>
      </c>
      <c r="L84" s="31">
        <v>519</v>
      </c>
      <c r="M84" s="31">
        <v>519</v>
      </c>
      <c r="N84" s="31">
        <v>519</v>
      </c>
      <c r="O84" s="31">
        <v>519</v>
      </c>
      <c r="P84" s="31">
        <v>519</v>
      </c>
      <c r="Q84" s="194" t="s">
        <v>228</v>
      </c>
      <c r="R84" s="194"/>
      <c r="S84" s="194"/>
    </row>
    <row r="85" spans="1:23" ht="42" customHeight="1" x14ac:dyDescent="0.2">
      <c r="A85" s="31">
        <v>520</v>
      </c>
      <c r="B85" s="31">
        <v>520</v>
      </c>
      <c r="C85" s="31">
        <v>520</v>
      </c>
      <c r="D85" s="31">
        <v>520</v>
      </c>
      <c r="E85" s="31">
        <v>520</v>
      </c>
      <c r="F85" s="31">
        <v>520</v>
      </c>
      <c r="G85" s="31">
        <v>520</v>
      </c>
      <c r="H85" s="31">
        <v>520</v>
      </c>
      <c r="I85" s="31">
        <v>520</v>
      </c>
      <c r="J85" s="31">
        <v>520</v>
      </c>
      <c r="K85" s="31">
        <v>520</v>
      </c>
      <c r="L85" s="31">
        <v>520</v>
      </c>
      <c r="M85" s="31">
        <v>520</v>
      </c>
      <c r="N85" s="31">
        <v>520</v>
      </c>
      <c r="O85" s="31">
        <v>520</v>
      </c>
      <c r="P85" s="31">
        <v>520</v>
      </c>
      <c r="Q85" s="194" t="s">
        <v>230</v>
      </c>
      <c r="R85" s="194"/>
      <c r="S85" s="194"/>
      <c r="U85" s="131"/>
      <c r="V85" s="131"/>
      <c r="W85" s="131"/>
    </row>
    <row r="86" spans="1:23" ht="42" customHeight="1" x14ac:dyDescent="0.2">
      <c r="A86" s="31">
        <v>529</v>
      </c>
      <c r="B86" s="31">
        <v>529</v>
      </c>
      <c r="C86" s="31">
        <v>529</v>
      </c>
      <c r="D86" s="31">
        <v>529</v>
      </c>
      <c r="E86" s="31">
        <v>529</v>
      </c>
      <c r="F86" s="31">
        <v>529</v>
      </c>
      <c r="G86" s="31">
        <v>529</v>
      </c>
      <c r="H86" s="31">
        <v>529</v>
      </c>
      <c r="I86" s="31">
        <v>529</v>
      </c>
      <c r="J86" s="31">
        <v>529</v>
      </c>
      <c r="K86" s="31">
        <v>529</v>
      </c>
      <c r="L86" s="31">
        <v>529</v>
      </c>
      <c r="M86" s="31">
        <v>529</v>
      </c>
      <c r="N86" s="31">
        <v>529</v>
      </c>
      <c r="O86" s="31">
        <v>529</v>
      </c>
      <c r="P86" s="31">
        <v>529</v>
      </c>
      <c r="Q86" s="194" t="s">
        <v>499</v>
      </c>
      <c r="R86" s="194"/>
      <c r="S86" s="194"/>
      <c r="U86" s="131"/>
      <c r="V86" s="131"/>
      <c r="W86" s="131"/>
    </row>
    <row r="87" spans="1:23" ht="42" customHeight="1" x14ac:dyDescent="0.2">
      <c r="A87" s="31">
        <v>530</v>
      </c>
      <c r="B87" s="31">
        <v>530</v>
      </c>
      <c r="C87" s="31">
        <v>530</v>
      </c>
      <c r="D87" s="31">
        <v>530</v>
      </c>
      <c r="E87" s="31">
        <v>530</v>
      </c>
      <c r="F87" s="31">
        <v>530</v>
      </c>
      <c r="G87" s="31">
        <v>530</v>
      </c>
      <c r="H87" s="31">
        <v>530</v>
      </c>
      <c r="I87" s="31">
        <v>530</v>
      </c>
      <c r="J87" s="31">
        <v>530</v>
      </c>
      <c r="K87" s="31">
        <v>530</v>
      </c>
      <c r="L87" s="31">
        <v>530</v>
      </c>
      <c r="M87" s="31">
        <v>530</v>
      </c>
      <c r="N87" s="31">
        <v>530</v>
      </c>
      <c r="O87" s="31">
        <v>530</v>
      </c>
      <c r="P87" s="31">
        <v>530</v>
      </c>
      <c r="Q87" s="194" t="s">
        <v>231</v>
      </c>
      <c r="R87" s="194"/>
      <c r="S87" s="194"/>
      <c r="U87" s="131"/>
      <c r="V87" s="131"/>
      <c r="W87" s="131"/>
    </row>
    <row r="88" spans="1:23" ht="42" customHeight="1" x14ac:dyDescent="0.2">
      <c r="A88" s="31">
        <v>541</v>
      </c>
      <c r="B88" s="31">
        <v>541</v>
      </c>
      <c r="C88" s="31">
        <v>541</v>
      </c>
      <c r="D88" s="31">
        <v>541</v>
      </c>
      <c r="E88" s="31">
        <v>541</v>
      </c>
      <c r="F88" s="31">
        <v>541</v>
      </c>
      <c r="G88" s="31">
        <v>541</v>
      </c>
      <c r="H88" s="31">
        <v>541</v>
      </c>
      <c r="I88" s="31">
        <v>541</v>
      </c>
      <c r="J88" s="31">
        <v>541</v>
      </c>
      <c r="K88" s="31">
        <v>541</v>
      </c>
      <c r="L88" s="31">
        <v>541</v>
      </c>
      <c r="M88" s="31">
        <v>541</v>
      </c>
      <c r="N88" s="31">
        <v>541</v>
      </c>
      <c r="O88" s="31">
        <v>541</v>
      </c>
      <c r="P88" s="31">
        <v>541</v>
      </c>
      <c r="Q88" s="194" t="s">
        <v>500</v>
      </c>
      <c r="R88" s="194"/>
      <c r="S88" s="194"/>
      <c r="U88" s="131"/>
      <c r="V88" s="131"/>
      <c r="W88" s="131"/>
    </row>
    <row r="89" spans="1:23" ht="42" customHeight="1" x14ac:dyDescent="0.2">
      <c r="A89" s="31">
        <v>542</v>
      </c>
      <c r="B89" s="31">
        <v>542</v>
      </c>
      <c r="C89" s="31">
        <v>542</v>
      </c>
      <c r="D89" s="31">
        <v>542</v>
      </c>
      <c r="E89" s="31">
        <v>542</v>
      </c>
      <c r="F89" s="31">
        <v>542</v>
      </c>
      <c r="G89" s="31">
        <v>542</v>
      </c>
      <c r="H89" s="31">
        <v>542</v>
      </c>
      <c r="I89" s="31">
        <v>542</v>
      </c>
      <c r="J89" s="31">
        <v>542</v>
      </c>
      <c r="K89" s="31">
        <v>542</v>
      </c>
      <c r="L89" s="31">
        <v>542</v>
      </c>
      <c r="M89" s="31">
        <v>542</v>
      </c>
      <c r="N89" s="31">
        <v>542</v>
      </c>
      <c r="O89" s="31">
        <v>542</v>
      </c>
      <c r="P89" s="31">
        <v>542</v>
      </c>
      <c r="Q89" s="194" t="s">
        <v>501</v>
      </c>
      <c r="R89" s="194"/>
      <c r="S89" s="194"/>
      <c r="U89" s="131"/>
      <c r="V89" s="131"/>
      <c r="W89" s="131"/>
    </row>
    <row r="90" spans="1:23" ht="42" customHeight="1" x14ac:dyDescent="0.2">
      <c r="A90" s="31">
        <v>543</v>
      </c>
      <c r="B90" s="31">
        <v>543</v>
      </c>
      <c r="C90" s="31">
        <v>543</v>
      </c>
      <c r="D90" s="31">
        <v>543</v>
      </c>
      <c r="E90" s="31">
        <v>543</v>
      </c>
      <c r="F90" s="31">
        <v>543</v>
      </c>
      <c r="G90" s="31">
        <v>543</v>
      </c>
      <c r="H90" s="31">
        <v>543</v>
      </c>
      <c r="I90" s="31">
        <v>543</v>
      </c>
      <c r="J90" s="31">
        <v>543</v>
      </c>
      <c r="K90" s="31">
        <v>543</v>
      </c>
      <c r="L90" s="31">
        <v>543</v>
      </c>
      <c r="M90" s="31">
        <v>543</v>
      </c>
      <c r="N90" s="31">
        <v>543</v>
      </c>
      <c r="O90" s="31">
        <v>543</v>
      </c>
      <c r="P90" s="31">
        <v>543</v>
      </c>
      <c r="Q90" s="194" t="s">
        <v>502</v>
      </c>
      <c r="R90" s="194"/>
      <c r="S90" s="194"/>
      <c r="U90" s="131"/>
      <c r="V90" s="131"/>
      <c r="W90" s="131"/>
    </row>
    <row r="91" spans="1:23" ht="42" customHeight="1" x14ac:dyDescent="0.2">
      <c r="A91" s="31">
        <v>544</v>
      </c>
      <c r="B91" s="31">
        <v>544</v>
      </c>
      <c r="C91" s="31">
        <v>544</v>
      </c>
      <c r="D91" s="31">
        <v>544</v>
      </c>
      <c r="E91" s="31">
        <v>544</v>
      </c>
      <c r="F91" s="31">
        <v>544</v>
      </c>
      <c r="G91" s="31">
        <v>544</v>
      </c>
      <c r="H91" s="31">
        <v>544</v>
      </c>
      <c r="I91" s="31">
        <v>544</v>
      </c>
      <c r="J91" s="31">
        <v>544</v>
      </c>
      <c r="K91" s="31">
        <v>544</v>
      </c>
      <c r="L91" s="31">
        <v>544</v>
      </c>
      <c r="M91" s="31">
        <v>544</v>
      </c>
      <c r="N91" s="31">
        <v>544</v>
      </c>
      <c r="O91" s="31">
        <v>544</v>
      </c>
      <c r="P91" s="31">
        <v>544</v>
      </c>
      <c r="Q91" s="194" t="s">
        <v>503</v>
      </c>
      <c r="R91" s="194"/>
      <c r="S91" s="194"/>
      <c r="U91" s="131"/>
      <c r="V91" s="131"/>
      <c r="W91" s="131"/>
    </row>
    <row r="92" spans="1:23" ht="42" customHeight="1" x14ac:dyDescent="0.2">
      <c r="A92" s="219" t="s">
        <v>186</v>
      </c>
      <c r="B92" s="220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1"/>
      <c r="U92" s="131"/>
      <c r="V92" s="131"/>
      <c r="W92" s="131"/>
    </row>
    <row r="93" spans="1:23" ht="42" customHeight="1" x14ac:dyDescent="0.2">
      <c r="A93" s="31">
        <v>1304</v>
      </c>
      <c r="B93" s="31">
        <v>1304</v>
      </c>
      <c r="C93" s="31">
        <v>1304</v>
      </c>
      <c r="D93" s="31">
        <v>1304</v>
      </c>
      <c r="E93" s="31">
        <v>1304</v>
      </c>
      <c r="F93" s="31">
        <v>1304</v>
      </c>
      <c r="G93" s="31">
        <v>1304</v>
      </c>
      <c r="H93" s="31">
        <v>1304</v>
      </c>
      <c r="I93" s="31">
        <v>1304</v>
      </c>
      <c r="J93" s="31">
        <v>1304</v>
      </c>
      <c r="K93" s="31">
        <v>1304</v>
      </c>
      <c r="L93" s="31">
        <v>1304</v>
      </c>
      <c r="M93" s="31">
        <v>1304</v>
      </c>
      <c r="N93" s="31">
        <v>1304</v>
      </c>
      <c r="O93" s="31">
        <v>1304</v>
      </c>
      <c r="P93" s="31">
        <v>1304</v>
      </c>
      <c r="Q93" s="204" t="s">
        <v>206</v>
      </c>
      <c r="R93" s="205"/>
      <c r="S93" s="206"/>
      <c r="U93" s="131"/>
      <c r="V93" s="131"/>
      <c r="W93" s="131"/>
    </row>
    <row r="94" spans="1:23" ht="42" customHeight="1" x14ac:dyDescent="0.2">
      <c r="A94" s="31">
        <v>1307</v>
      </c>
      <c r="B94" s="31">
        <v>1307</v>
      </c>
      <c r="C94" s="31">
        <v>1307</v>
      </c>
      <c r="D94" s="31">
        <v>1307</v>
      </c>
      <c r="E94" s="31">
        <v>1307</v>
      </c>
      <c r="F94" s="31">
        <v>1307</v>
      </c>
      <c r="G94" s="31">
        <v>1307</v>
      </c>
      <c r="H94" s="31">
        <v>1307</v>
      </c>
      <c r="I94" s="31">
        <v>1307</v>
      </c>
      <c r="J94" s="31">
        <v>1307</v>
      </c>
      <c r="K94" s="31">
        <v>1307</v>
      </c>
      <c r="L94" s="31">
        <v>1307</v>
      </c>
      <c r="M94" s="31">
        <v>1307</v>
      </c>
      <c r="N94" s="31">
        <v>1307</v>
      </c>
      <c r="O94" s="31">
        <v>1307</v>
      </c>
      <c r="P94" s="31">
        <v>1307</v>
      </c>
      <c r="Q94" s="204" t="s">
        <v>207</v>
      </c>
      <c r="R94" s="205"/>
      <c r="S94" s="206"/>
      <c r="U94" s="131"/>
      <c r="V94" s="131"/>
      <c r="W94" s="131"/>
    </row>
    <row r="95" spans="1:23" ht="42" customHeight="1" x14ac:dyDescent="0.2">
      <c r="A95" s="31">
        <v>1380</v>
      </c>
      <c r="B95" s="31">
        <v>1380</v>
      </c>
      <c r="C95" s="31">
        <v>1380</v>
      </c>
      <c r="D95" s="31">
        <v>1380</v>
      </c>
      <c r="E95" s="31">
        <v>1380</v>
      </c>
      <c r="F95" s="31">
        <v>1380</v>
      </c>
      <c r="G95" s="31">
        <v>1380</v>
      </c>
      <c r="H95" s="31">
        <v>1380</v>
      </c>
      <c r="I95" s="31">
        <v>1380</v>
      </c>
      <c r="J95" s="31">
        <v>1380</v>
      </c>
      <c r="K95" s="31">
        <v>1380</v>
      </c>
      <c r="L95" s="31">
        <v>1380</v>
      </c>
      <c r="M95" s="31">
        <v>1380</v>
      </c>
      <c r="N95" s="31">
        <v>1380</v>
      </c>
      <c r="O95" s="31">
        <v>1380</v>
      </c>
      <c r="P95" s="31">
        <v>1380</v>
      </c>
      <c r="Q95" s="204" t="s">
        <v>407</v>
      </c>
      <c r="R95" s="205"/>
      <c r="S95" s="206"/>
    </row>
    <row r="96" spans="1:23" ht="42" customHeight="1" x14ac:dyDescent="0.2">
      <c r="A96" s="31">
        <v>1401</v>
      </c>
      <c r="B96" s="31">
        <v>1401</v>
      </c>
      <c r="C96" s="31">
        <v>1401</v>
      </c>
      <c r="D96" s="31">
        <v>1401</v>
      </c>
      <c r="E96" s="31">
        <v>1401</v>
      </c>
      <c r="F96" s="31">
        <v>1401</v>
      </c>
      <c r="G96" s="31">
        <v>1401</v>
      </c>
      <c r="H96" s="31">
        <v>1401</v>
      </c>
      <c r="I96" s="31">
        <v>1401</v>
      </c>
      <c r="J96" s="31">
        <v>1401</v>
      </c>
      <c r="K96" s="31">
        <v>1401</v>
      </c>
      <c r="L96" s="31">
        <v>1401</v>
      </c>
      <c r="M96" s="31">
        <v>1401</v>
      </c>
      <c r="N96" s="31">
        <v>1401</v>
      </c>
      <c r="O96" s="31">
        <v>1401</v>
      </c>
      <c r="P96" s="31">
        <v>1401</v>
      </c>
      <c r="Q96" s="204" t="s">
        <v>171</v>
      </c>
      <c r="R96" s="205"/>
      <c r="S96" s="206"/>
      <c r="U96" s="131"/>
      <c r="V96" s="131"/>
      <c r="W96" s="131"/>
    </row>
    <row r="97" spans="1:23" ht="42" customHeight="1" x14ac:dyDescent="0.2">
      <c r="A97" s="31">
        <v>1413</v>
      </c>
      <c r="B97" s="31">
        <v>1413</v>
      </c>
      <c r="C97" s="31">
        <v>1413</v>
      </c>
      <c r="D97" s="31">
        <v>1413</v>
      </c>
      <c r="E97" s="31">
        <v>1413</v>
      </c>
      <c r="F97" s="31">
        <v>1413</v>
      </c>
      <c r="G97" s="31">
        <v>1413</v>
      </c>
      <c r="H97" s="31">
        <v>1413</v>
      </c>
      <c r="I97" s="31">
        <v>1413</v>
      </c>
      <c r="J97" s="31">
        <v>1413</v>
      </c>
      <c r="K97" s="31">
        <v>1413</v>
      </c>
      <c r="L97" s="31">
        <v>1413</v>
      </c>
      <c r="M97" s="31">
        <v>1413</v>
      </c>
      <c r="N97" s="31">
        <v>1413</v>
      </c>
      <c r="O97" s="31">
        <v>1413</v>
      </c>
      <c r="P97" s="31">
        <v>1413</v>
      </c>
      <c r="Q97" s="204" t="s">
        <v>205</v>
      </c>
      <c r="R97" s="205"/>
      <c r="S97" s="206"/>
      <c r="U97" s="131"/>
      <c r="V97" s="131"/>
      <c r="W97" s="131"/>
    </row>
    <row r="98" spans="1:23" ht="42" customHeight="1" x14ac:dyDescent="0.2">
      <c r="A98" s="31">
        <v>1477</v>
      </c>
      <c r="B98" s="31">
        <v>1477</v>
      </c>
      <c r="C98" s="31">
        <v>1477</v>
      </c>
      <c r="D98" s="31">
        <v>1477</v>
      </c>
      <c r="E98" s="31">
        <v>1477</v>
      </c>
      <c r="F98" s="31">
        <v>1477</v>
      </c>
      <c r="G98" s="31">
        <v>1477</v>
      </c>
      <c r="H98" s="31">
        <v>1477</v>
      </c>
      <c r="I98" s="31">
        <v>1477</v>
      </c>
      <c r="J98" s="31">
        <v>1477</v>
      </c>
      <c r="K98" s="31">
        <v>1477</v>
      </c>
      <c r="L98" s="31">
        <v>1477</v>
      </c>
      <c r="M98" s="31">
        <v>1477</v>
      </c>
      <c r="N98" s="31">
        <v>1477</v>
      </c>
      <c r="O98" s="31">
        <v>1477</v>
      </c>
      <c r="P98" s="31">
        <v>1477</v>
      </c>
      <c r="Q98" s="194" t="s">
        <v>208</v>
      </c>
      <c r="R98" s="194"/>
      <c r="S98" s="194"/>
      <c r="U98" s="131"/>
      <c r="V98" s="131"/>
      <c r="W98" s="131"/>
    </row>
    <row r="99" spans="1:23" ht="42" customHeight="1" x14ac:dyDescent="0.2">
      <c r="A99" s="31">
        <v>1482</v>
      </c>
      <c r="B99" s="31">
        <v>1482</v>
      </c>
      <c r="C99" s="31">
        <v>1482</v>
      </c>
      <c r="D99" s="31">
        <v>1482</v>
      </c>
      <c r="E99" s="31">
        <v>1482</v>
      </c>
      <c r="F99" s="31">
        <v>1482</v>
      </c>
      <c r="G99" s="31">
        <v>1482</v>
      </c>
      <c r="H99" s="31">
        <v>1482</v>
      </c>
      <c r="I99" s="31">
        <v>1482</v>
      </c>
      <c r="J99" s="31">
        <v>1482</v>
      </c>
      <c r="K99" s="31">
        <v>1482</v>
      </c>
      <c r="L99" s="31">
        <v>1482</v>
      </c>
      <c r="M99" s="31">
        <v>1482</v>
      </c>
      <c r="N99" s="31">
        <v>1482</v>
      </c>
      <c r="O99" s="31">
        <v>1482</v>
      </c>
      <c r="P99" s="31">
        <v>1482</v>
      </c>
      <c r="Q99" s="194" t="s">
        <v>209</v>
      </c>
      <c r="R99" s="194"/>
      <c r="S99" s="194"/>
      <c r="U99" s="131"/>
      <c r="V99" s="131"/>
      <c r="W99" s="131"/>
    </row>
    <row r="100" spans="1:23" ht="42" customHeight="1" x14ac:dyDescent="0.2">
      <c r="A100" s="31">
        <v>1486</v>
      </c>
      <c r="B100" s="31">
        <v>1486</v>
      </c>
      <c r="C100" s="31">
        <v>1486</v>
      </c>
      <c r="D100" s="31">
        <v>1486</v>
      </c>
      <c r="E100" s="31">
        <v>1486</v>
      </c>
      <c r="F100" s="31">
        <v>1486</v>
      </c>
      <c r="G100" s="31">
        <v>1486</v>
      </c>
      <c r="H100" s="31">
        <v>1486</v>
      </c>
      <c r="I100" s="31">
        <v>1486</v>
      </c>
      <c r="J100" s="31">
        <v>1486</v>
      </c>
      <c r="K100" s="31">
        <v>1486</v>
      </c>
      <c r="L100" s="31">
        <v>1486</v>
      </c>
      <c r="M100" s="31">
        <v>1486</v>
      </c>
      <c r="N100" s="31">
        <v>1486</v>
      </c>
      <c r="O100" s="31">
        <v>1486</v>
      </c>
      <c r="P100" s="31">
        <v>1486</v>
      </c>
      <c r="Q100" s="194" t="s">
        <v>210</v>
      </c>
      <c r="R100" s="194"/>
      <c r="S100" s="194"/>
      <c r="U100" s="131"/>
      <c r="V100" s="131"/>
      <c r="W100" s="131"/>
    </row>
    <row r="101" spans="1:23" ht="42" customHeight="1" x14ac:dyDescent="0.2">
      <c r="A101" s="31">
        <v>1487</v>
      </c>
      <c r="B101" s="31">
        <v>1487</v>
      </c>
      <c r="C101" s="31">
        <v>1487</v>
      </c>
      <c r="D101" s="31">
        <v>1487</v>
      </c>
      <c r="E101" s="31">
        <v>1487</v>
      </c>
      <c r="F101" s="31">
        <v>1487</v>
      </c>
      <c r="G101" s="31">
        <v>1487</v>
      </c>
      <c r="H101" s="31">
        <v>1487</v>
      </c>
      <c r="I101" s="31">
        <v>1487</v>
      </c>
      <c r="J101" s="31">
        <v>1487</v>
      </c>
      <c r="K101" s="31">
        <v>1487</v>
      </c>
      <c r="L101" s="31">
        <v>1487</v>
      </c>
      <c r="M101" s="31">
        <v>1487</v>
      </c>
      <c r="N101" s="31">
        <v>1487</v>
      </c>
      <c r="O101" s="31">
        <v>1487</v>
      </c>
      <c r="P101" s="31">
        <v>1487</v>
      </c>
      <c r="Q101" s="194" t="s">
        <v>211</v>
      </c>
      <c r="R101" s="194"/>
      <c r="S101" s="194"/>
      <c r="U101" s="131"/>
      <c r="V101" s="131"/>
      <c r="W101" s="131"/>
    </row>
    <row r="102" spans="1:23" ht="52.5" customHeight="1" x14ac:dyDescent="0.2">
      <c r="A102" s="209" t="s">
        <v>172</v>
      </c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64" t="s">
        <v>292</v>
      </c>
      <c r="R102" s="207" t="s">
        <v>149</v>
      </c>
      <c r="S102" s="208"/>
    </row>
    <row r="103" spans="1:23" ht="27.75" customHeight="1" x14ac:dyDescent="0.2">
      <c r="A103" s="71" t="s">
        <v>137</v>
      </c>
      <c r="B103" s="71" t="s">
        <v>137</v>
      </c>
      <c r="C103" s="71" t="s">
        <v>137</v>
      </c>
      <c r="D103" s="71" t="s">
        <v>137</v>
      </c>
      <c r="E103" s="71" t="s">
        <v>137</v>
      </c>
      <c r="F103" s="71" t="s">
        <v>137</v>
      </c>
      <c r="G103" s="71" t="s">
        <v>137</v>
      </c>
      <c r="H103" s="71" t="s">
        <v>137</v>
      </c>
      <c r="I103" s="71" t="s">
        <v>137</v>
      </c>
      <c r="J103" s="71" t="s">
        <v>137</v>
      </c>
      <c r="K103" s="71" t="s">
        <v>137</v>
      </c>
      <c r="L103" s="71" t="s">
        <v>137</v>
      </c>
      <c r="M103" s="71" t="s">
        <v>137</v>
      </c>
      <c r="N103" s="71" t="s">
        <v>137</v>
      </c>
      <c r="O103" s="71" t="s">
        <v>137</v>
      </c>
      <c r="P103" s="71" t="s">
        <v>137</v>
      </c>
      <c r="Q103" s="65" t="s">
        <v>293</v>
      </c>
      <c r="R103" s="62" t="s">
        <v>294</v>
      </c>
      <c r="S103" s="62"/>
    </row>
    <row r="104" spans="1:23" ht="27.75" customHeight="1" x14ac:dyDescent="0.2">
      <c r="A104" s="71" t="s">
        <v>137</v>
      </c>
      <c r="B104" s="71" t="s">
        <v>137</v>
      </c>
      <c r="C104" s="71" t="s">
        <v>137</v>
      </c>
      <c r="D104" s="71" t="s">
        <v>137</v>
      </c>
      <c r="E104" s="71" t="s">
        <v>137</v>
      </c>
      <c r="F104" s="71" t="s">
        <v>137</v>
      </c>
      <c r="G104" s="71" t="s">
        <v>137</v>
      </c>
      <c r="H104" s="71" t="s">
        <v>137</v>
      </c>
      <c r="I104" s="71" t="s">
        <v>137</v>
      </c>
      <c r="J104" s="71" t="s">
        <v>137</v>
      </c>
      <c r="K104" s="71" t="s">
        <v>137</v>
      </c>
      <c r="L104" s="71" t="s">
        <v>137</v>
      </c>
      <c r="M104" s="71" t="s">
        <v>137</v>
      </c>
      <c r="N104" s="71" t="s">
        <v>137</v>
      </c>
      <c r="O104" s="71" t="s">
        <v>137</v>
      </c>
      <c r="P104" s="71" t="s">
        <v>137</v>
      </c>
      <c r="Q104" s="65" t="s">
        <v>267</v>
      </c>
      <c r="R104" s="62" t="s">
        <v>295</v>
      </c>
      <c r="S104" s="62"/>
    </row>
    <row r="105" spans="1:23" ht="27.75" customHeight="1" x14ac:dyDescent="0.2">
      <c r="A105" s="71" t="s">
        <v>137</v>
      </c>
      <c r="B105" s="71" t="s">
        <v>137</v>
      </c>
      <c r="C105" s="71" t="s">
        <v>137</v>
      </c>
      <c r="D105" s="71" t="s">
        <v>137</v>
      </c>
      <c r="E105" s="71" t="s">
        <v>137</v>
      </c>
      <c r="F105" s="71" t="s">
        <v>137</v>
      </c>
      <c r="G105" s="71" t="s">
        <v>137</v>
      </c>
      <c r="H105" s="71" t="s">
        <v>137</v>
      </c>
      <c r="I105" s="71" t="s">
        <v>137</v>
      </c>
      <c r="J105" s="71" t="s">
        <v>137</v>
      </c>
      <c r="K105" s="71" t="s">
        <v>137</v>
      </c>
      <c r="L105" s="71" t="s">
        <v>137</v>
      </c>
      <c r="M105" s="71" t="s">
        <v>137</v>
      </c>
      <c r="N105" s="71" t="s">
        <v>137</v>
      </c>
      <c r="O105" s="71" t="s">
        <v>137</v>
      </c>
      <c r="P105" s="71" t="s">
        <v>137</v>
      </c>
      <c r="Q105" s="65" t="s">
        <v>268</v>
      </c>
      <c r="R105" s="63" t="s">
        <v>296</v>
      </c>
      <c r="S105" s="63"/>
    </row>
    <row r="106" spans="1:23" ht="27.75" customHeight="1" x14ac:dyDescent="0.2">
      <c r="A106" s="71" t="s">
        <v>137</v>
      </c>
      <c r="B106" s="71" t="s">
        <v>137</v>
      </c>
      <c r="C106" s="71" t="s">
        <v>137</v>
      </c>
      <c r="D106" s="71" t="s">
        <v>137</v>
      </c>
      <c r="E106" s="71" t="s">
        <v>137</v>
      </c>
      <c r="F106" s="71" t="s">
        <v>137</v>
      </c>
      <c r="G106" s="71" t="s">
        <v>137</v>
      </c>
      <c r="H106" s="71" t="s">
        <v>137</v>
      </c>
      <c r="I106" s="71" t="s">
        <v>137</v>
      </c>
      <c r="J106" s="71" t="s">
        <v>137</v>
      </c>
      <c r="K106" s="71" t="s">
        <v>137</v>
      </c>
      <c r="L106" s="71" t="s">
        <v>137</v>
      </c>
      <c r="M106" s="71" t="s">
        <v>137</v>
      </c>
      <c r="N106" s="71" t="s">
        <v>137</v>
      </c>
      <c r="O106" s="71" t="s">
        <v>137</v>
      </c>
      <c r="P106" s="71" t="s">
        <v>137</v>
      </c>
      <c r="Q106" s="65" t="s">
        <v>269</v>
      </c>
      <c r="R106" s="63" t="s">
        <v>297</v>
      </c>
      <c r="S106" s="63"/>
    </row>
    <row r="107" spans="1:23" ht="27.75" customHeight="1" x14ac:dyDescent="0.2">
      <c r="A107" s="71" t="s">
        <v>137</v>
      </c>
      <c r="B107" s="71" t="s">
        <v>137</v>
      </c>
      <c r="C107" s="71" t="s">
        <v>137</v>
      </c>
      <c r="D107" s="71" t="s">
        <v>137</v>
      </c>
      <c r="E107" s="71" t="s">
        <v>137</v>
      </c>
      <c r="F107" s="71" t="s">
        <v>137</v>
      </c>
      <c r="G107" s="71" t="s">
        <v>137</v>
      </c>
      <c r="H107" s="71" t="s">
        <v>137</v>
      </c>
      <c r="I107" s="71" t="s">
        <v>137</v>
      </c>
      <c r="J107" s="71" t="s">
        <v>137</v>
      </c>
      <c r="K107" s="71" t="s">
        <v>137</v>
      </c>
      <c r="L107" s="71" t="s">
        <v>137</v>
      </c>
      <c r="M107" s="71" t="s">
        <v>137</v>
      </c>
      <c r="N107" s="71" t="s">
        <v>137</v>
      </c>
      <c r="O107" s="71" t="s">
        <v>137</v>
      </c>
      <c r="P107" s="71" t="s">
        <v>137</v>
      </c>
      <c r="Q107" s="66" t="s">
        <v>270</v>
      </c>
      <c r="R107" s="61" t="s">
        <v>298</v>
      </c>
      <c r="S107" s="61"/>
    </row>
    <row r="108" spans="1:23" ht="27.75" customHeight="1" x14ac:dyDescent="0.2">
      <c r="A108" s="71" t="s">
        <v>137</v>
      </c>
      <c r="B108" s="71" t="s">
        <v>137</v>
      </c>
      <c r="C108" s="71" t="s">
        <v>137</v>
      </c>
      <c r="D108" s="71" t="s">
        <v>137</v>
      </c>
      <c r="E108" s="71" t="s">
        <v>137</v>
      </c>
      <c r="F108" s="71" t="s">
        <v>137</v>
      </c>
      <c r="G108" s="71" t="s">
        <v>137</v>
      </c>
      <c r="H108" s="71" t="s">
        <v>137</v>
      </c>
      <c r="I108" s="71" t="s">
        <v>137</v>
      </c>
      <c r="J108" s="71" t="s">
        <v>137</v>
      </c>
      <c r="K108" s="71" t="s">
        <v>137</v>
      </c>
      <c r="L108" s="71" t="s">
        <v>137</v>
      </c>
      <c r="M108" s="71" t="s">
        <v>137</v>
      </c>
      <c r="N108" s="71" t="s">
        <v>137</v>
      </c>
      <c r="O108" s="71" t="s">
        <v>137</v>
      </c>
      <c r="P108" s="71" t="s">
        <v>137</v>
      </c>
      <c r="Q108" s="67" t="s">
        <v>280</v>
      </c>
      <c r="R108" s="58" t="s">
        <v>299</v>
      </c>
      <c r="S108" s="58"/>
    </row>
    <row r="109" spans="1:23" ht="42.75" customHeight="1" x14ac:dyDescent="0.2">
      <c r="A109" s="209" t="s">
        <v>288</v>
      </c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64" t="s">
        <v>240</v>
      </c>
      <c r="R109" s="207" t="s">
        <v>149</v>
      </c>
      <c r="S109" s="208"/>
    </row>
    <row r="110" spans="1:23" ht="27.75" customHeight="1" x14ac:dyDescent="0.2">
      <c r="A110" s="71" t="s">
        <v>137</v>
      </c>
      <c r="B110" s="71" t="s">
        <v>137</v>
      </c>
      <c r="C110" s="71" t="s">
        <v>137</v>
      </c>
      <c r="D110" s="71" t="s">
        <v>137</v>
      </c>
      <c r="E110" s="71" t="s">
        <v>137</v>
      </c>
      <c r="F110" s="71" t="s">
        <v>137</v>
      </c>
      <c r="G110" s="71" t="s">
        <v>137</v>
      </c>
      <c r="H110" s="71" t="s">
        <v>137</v>
      </c>
      <c r="I110" s="71" t="s">
        <v>137</v>
      </c>
      <c r="J110" s="71" t="s">
        <v>137</v>
      </c>
      <c r="K110" s="71" t="s">
        <v>137</v>
      </c>
      <c r="L110" s="71" t="s">
        <v>137</v>
      </c>
      <c r="M110" s="71" t="s">
        <v>137</v>
      </c>
      <c r="N110" s="71" t="s">
        <v>137</v>
      </c>
      <c r="O110" s="71" t="s">
        <v>137</v>
      </c>
      <c r="P110" s="71" t="s">
        <v>137</v>
      </c>
      <c r="Q110" s="65" t="s">
        <v>261</v>
      </c>
      <c r="R110" s="62" t="s">
        <v>241</v>
      </c>
      <c r="S110" s="62"/>
    </row>
    <row r="111" spans="1:23" ht="27.75" customHeight="1" x14ac:dyDescent="0.2">
      <c r="A111" s="71" t="s">
        <v>137</v>
      </c>
      <c r="B111" s="71" t="s">
        <v>137</v>
      </c>
      <c r="C111" s="71" t="s">
        <v>137</v>
      </c>
      <c r="D111" s="71" t="s">
        <v>137</v>
      </c>
      <c r="E111" s="71" t="s">
        <v>137</v>
      </c>
      <c r="F111" s="71" t="s">
        <v>137</v>
      </c>
      <c r="G111" s="71" t="s">
        <v>137</v>
      </c>
      <c r="H111" s="71" t="s">
        <v>137</v>
      </c>
      <c r="I111" s="71"/>
      <c r="J111" s="71"/>
      <c r="K111" s="71"/>
      <c r="L111" s="71"/>
      <c r="M111" s="71"/>
      <c r="N111" s="71"/>
      <c r="O111" s="71"/>
      <c r="P111" s="71"/>
      <c r="Q111" s="65" t="s">
        <v>262</v>
      </c>
      <c r="R111" s="62" t="s">
        <v>242</v>
      </c>
      <c r="S111" s="62"/>
    </row>
    <row r="112" spans="1:23" ht="27.75" customHeight="1" x14ac:dyDescent="0.2">
      <c r="A112" s="71" t="s">
        <v>137</v>
      </c>
      <c r="B112" s="71" t="s">
        <v>137</v>
      </c>
      <c r="C112" s="71" t="s">
        <v>137</v>
      </c>
      <c r="D112" s="71" t="s">
        <v>137</v>
      </c>
      <c r="E112" s="71" t="s">
        <v>137</v>
      </c>
      <c r="F112" s="71" t="s">
        <v>137</v>
      </c>
      <c r="G112" s="71" t="s">
        <v>137</v>
      </c>
      <c r="H112" s="71" t="s">
        <v>137</v>
      </c>
      <c r="I112" s="71" t="s">
        <v>137</v>
      </c>
      <c r="J112" s="71" t="s">
        <v>137</v>
      </c>
      <c r="K112" s="71" t="s">
        <v>137</v>
      </c>
      <c r="L112" s="71" t="s">
        <v>137</v>
      </c>
      <c r="M112" s="71" t="s">
        <v>137</v>
      </c>
      <c r="N112" s="71" t="s">
        <v>137</v>
      </c>
      <c r="O112" s="71" t="s">
        <v>137</v>
      </c>
      <c r="P112" s="71" t="s">
        <v>137</v>
      </c>
      <c r="Q112" s="65" t="s">
        <v>263</v>
      </c>
      <c r="R112" s="63" t="s">
        <v>243</v>
      </c>
      <c r="S112" s="63"/>
    </row>
    <row r="113" spans="1:19" ht="27.75" customHeight="1" x14ac:dyDescent="0.2">
      <c r="A113" s="71" t="s">
        <v>137</v>
      </c>
      <c r="B113" s="71" t="s">
        <v>137</v>
      </c>
      <c r="C113" s="71" t="s">
        <v>137</v>
      </c>
      <c r="D113" s="71" t="s">
        <v>137</v>
      </c>
      <c r="E113" s="71" t="s">
        <v>137</v>
      </c>
      <c r="F113" s="71" t="s">
        <v>137</v>
      </c>
      <c r="G113" s="71" t="s">
        <v>137</v>
      </c>
      <c r="H113" s="71" t="s">
        <v>137</v>
      </c>
      <c r="I113" s="71" t="s">
        <v>137</v>
      </c>
      <c r="J113" s="71" t="s">
        <v>137</v>
      </c>
      <c r="K113" s="71" t="s">
        <v>137</v>
      </c>
      <c r="L113" s="71" t="s">
        <v>137</v>
      </c>
      <c r="M113" s="71" t="s">
        <v>137</v>
      </c>
      <c r="N113" s="71" t="s">
        <v>137</v>
      </c>
      <c r="O113" s="71" t="s">
        <v>137</v>
      </c>
      <c r="P113" s="71" t="s">
        <v>137</v>
      </c>
      <c r="Q113" s="65" t="s">
        <v>264</v>
      </c>
      <c r="R113" s="63" t="s">
        <v>244</v>
      </c>
      <c r="S113" s="63"/>
    </row>
    <row r="114" spans="1:19" ht="27.75" customHeight="1" x14ac:dyDescent="0.2">
      <c r="A114" s="71" t="s">
        <v>137</v>
      </c>
      <c r="B114" s="71"/>
      <c r="C114" s="71" t="s">
        <v>137</v>
      </c>
      <c r="D114" s="71" t="s">
        <v>137</v>
      </c>
      <c r="E114" s="71"/>
      <c r="F114" s="71" t="s">
        <v>137</v>
      </c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66" t="s">
        <v>265</v>
      </c>
      <c r="R114" s="61" t="s">
        <v>245</v>
      </c>
      <c r="S114" s="61"/>
    </row>
    <row r="115" spans="1:19" ht="27.75" customHeight="1" x14ac:dyDescent="0.2">
      <c r="A115" s="71" t="s">
        <v>137</v>
      </c>
      <c r="B115" s="71"/>
      <c r="C115" s="71" t="s">
        <v>137</v>
      </c>
      <c r="D115" s="71" t="s">
        <v>137</v>
      </c>
      <c r="E115" s="71"/>
      <c r="F115" s="71" t="s">
        <v>137</v>
      </c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67" t="s">
        <v>266</v>
      </c>
      <c r="R115" s="58" t="s">
        <v>246</v>
      </c>
      <c r="S115" s="58"/>
    </row>
    <row r="116" spans="1:19" ht="27.75" customHeight="1" x14ac:dyDescent="0.2">
      <c r="A116" s="71" t="s">
        <v>137</v>
      </c>
      <c r="B116" s="71" t="s">
        <v>137</v>
      </c>
      <c r="C116" s="71" t="s">
        <v>137</v>
      </c>
      <c r="D116" s="71" t="s">
        <v>137</v>
      </c>
      <c r="E116" s="71" t="s">
        <v>137</v>
      </c>
      <c r="F116" s="71" t="s">
        <v>137</v>
      </c>
      <c r="G116" s="71" t="s">
        <v>137</v>
      </c>
      <c r="H116" s="71" t="s">
        <v>137</v>
      </c>
      <c r="I116" s="71"/>
      <c r="J116" s="71"/>
      <c r="K116" s="71"/>
      <c r="L116" s="71"/>
      <c r="M116" s="71"/>
      <c r="N116" s="71"/>
      <c r="O116" s="71"/>
      <c r="P116" s="71"/>
      <c r="Q116" s="68" t="s">
        <v>267</v>
      </c>
      <c r="R116" s="58" t="s">
        <v>247</v>
      </c>
      <c r="S116" s="58"/>
    </row>
    <row r="117" spans="1:19" ht="27.75" customHeight="1" x14ac:dyDescent="0.2">
      <c r="A117" s="71" t="s">
        <v>137</v>
      </c>
      <c r="B117" s="71" t="s">
        <v>137</v>
      </c>
      <c r="C117" s="71" t="s">
        <v>137</v>
      </c>
      <c r="D117" s="71" t="s">
        <v>137</v>
      </c>
      <c r="E117" s="71" t="s">
        <v>137</v>
      </c>
      <c r="F117" s="71" t="s">
        <v>137</v>
      </c>
      <c r="G117" s="71" t="s">
        <v>137</v>
      </c>
      <c r="H117" s="71" t="s">
        <v>137</v>
      </c>
      <c r="I117" s="71"/>
      <c r="J117" s="71"/>
      <c r="K117" s="71"/>
      <c r="L117" s="71"/>
      <c r="M117" s="71"/>
      <c r="N117" s="71"/>
      <c r="O117" s="71"/>
      <c r="P117" s="71" t="s">
        <v>137</v>
      </c>
      <c r="Q117" s="67" t="s">
        <v>268</v>
      </c>
      <c r="R117" s="84" t="s">
        <v>248</v>
      </c>
      <c r="S117" s="83"/>
    </row>
    <row r="118" spans="1:19" ht="27.75" customHeight="1" x14ac:dyDescent="0.2">
      <c r="A118" s="71" t="s">
        <v>137</v>
      </c>
      <c r="B118" s="71" t="s">
        <v>137</v>
      </c>
      <c r="C118" s="71" t="s">
        <v>137</v>
      </c>
      <c r="D118" s="71" t="s">
        <v>137</v>
      </c>
      <c r="E118" s="71" t="s">
        <v>137</v>
      </c>
      <c r="F118" s="71" t="s">
        <v>137</v>
      </c>
      <c r="G118" s="71" t="s">
        <v>137</v>
      </c>
      <c r="H118" s="71" t="s">
        <v>137</v>
      </c>
      <c r="I118" s="71"/>
      <c r="J118" s="71"/>
      <c r="K118" s="71"/>
      <c r="L118" s="71"/>
      <c r="M118" s="71"/>
      <c r="N118" s="71"/>
      <c r="O118" s="71"/>
      <c r="P118" s="71" t="s">
        <v>137</v>
      </c>
      <c r="Q118" s="67" t="s">
        <v>269</v>
      </c>
      <c r="R118" s="59" t="s">
        <v>249</v>
      </c>
      <c r="S118" s="83"/>
    </row>
    <row r="119" spans="1:19" ht="27.75" customHeight="1" x14ac:dyDescent="0.2">
      <c r="A119" s="71" t="s">
        <v>137</v>
      </c>
      <c r="B119" s="71" t="s">
        <v>137</v>
      </c>
      <c r="C119" s="71" t="s">
        <v>137</v>
      </c>
      <c r="D119" s="71" t="s">
        <v>137</v>
      </c>
      <c r="E119" s="71" t="s">
        <v>137</v>
      </c>
      <c r="F119" s="71" t="s">
        <v>137</v>
      </c>
      <c r="G119" s="71" t="s">
        <v>137</v>
      </c>
      <c r="H119" s="71" t="s">
        <v>137</v>
      </c>
      <c r="I119" s="71"/>
      <c r="J119" s="71"/>
      <c r="K119" s="71"/>
      <c r="L119" s="71"/>
      <c r="M119" s="71"/>
      <c r="N119" s="71"/>
      <c r="O119" s="71"/>
      <c r="P119" s="71" t="s">
        <v>137</v>
      </c>
      <c r="Q119" s="67" t="s">
        <v>270</v>
      </c>
      <c r="R119" s="58" t="s">
        <v>250</v>
      </c>
      <c r="S119" s="58"/>
    </row>
    <row r="120" spans="1:19" ht="27.75" customHeight="1" x14ac:dyDescent="0.2">
      <c r="A120" s="71" t="s">
        <v>137</v>
      </c>
      <c r="B120" s="71" t="s">
        <v>137</v>
      </c>
      <c r="C120" s="71" t="s">
        <v>137</v>
      </c>
      <c r="D120" s="71" t="s">
        <v>137</v>
      </c>
      <c r="E120" s="71" t="s">
        <v>137</v>
      </c>
      <c r="F120" s="71" t="s">
        <v>137</v>
      </c>
      <c r="G120" s="71" t="s">
        <v>137</v>
      </c>
      <c r="H120" s="71" t="s">
        <v>137</v>
      </c>
      <c r="I120" s="71"/>
      <c r="J120" s="71"/>
      <c r="K120" s="71"/>
      <c r="L120" s="71"/>
      <c r="M120" s="71"/>
      <c r="N120" s="71"/>
      <c r="O120" s="71"/>
      <c r="P120" s="71"/>
      <c r="Q120" s="67" t="s">
        <v>271</v>
      </c>
      <c r="R120" s="58" t="s">
        <v>251</v>
      </c>
      <c r="S120" s="58"/>
    </row>
    <row r="121" spans="1:19" ht="27.75" customHeight="1" x14ac:dyDescent="0.2">
      <c r="A121" s="71" t="s">
        <v>137</v>
      </c>
      <c r="B121" s="71" t="s">
        <v>137</v>
      </c>
      <c r="C121" s="71" t="s">
        <v>137</v>
      </c>
      <c r="D121" s="71" t="s">
        <v>137</v>
      </c>
      <c r="E121" s="71" t="s">
        <v>137</v>
      </c>
      <c r="F121" s="71" t="s">
        <v>137</v>
      </c>
      <c r="G121" s="71" t="s">
        <v>137</v>
      </c>
      <c r="H121" s="71" t="s">
        <v>137</v>
      </c>
      <c r="I121" s="71"/>
      <c r="J121" s="71"/>
      <c r="K121" s="71"/>
      <c r="L121" s="71"/>
      <c r="M121" s="71"/>
      <c r="N121" s="71"/>
      <c r="O121" s="71"/>
      <c r="P121" s="71"/>
      <c r="Q121" s="69" t="s">
        <v>272</v>
      </c>
      <c r="R121" s="60" t="s">
        <v>252</v>
      </c>
      <c r="S121" s="60"/>
    </row>
    <row r="122" spans="1:19" ht="27.75" customHeight="1" x14ac:dyDescent="0.2">
      <c r="A122" s="71" t="s">
        <v>137</v>
      </c>
      <c r="B122" s="71" t="s">
        <v>137</v>
      </c>
      <c r="C122" s="71" t="s">
        <v>137</v>
      </c>
      <c r="D122" s="71" t="s">
        <v>137</v>
      </c>
      <c r="E122" s="71" t="s">
        <v>137</v>
      </c>
      <c r="F122" s="71" t="s">
        <v>137</v>
      </c>
      <c r="G122" s="71" t="s">
        <v>137</v>
      </c>
      <c r="H122" s="71" t="s">
        <v>137</v>
      </c>
      <c r="I122" s="71"/>
      <c r="J122" s="71"/>
      <c r="K122" s="71"/>
      <c r="L122" s="71"/>
      <c r="M122" s="71"/>
      <c r="N122" s="71"/>
      <c r="O122" s="71"/>
      <c r="P122" s="71"/>
      <c r="Q122" s="65" t="s">
        <v>273</v>
      </c>
      <c r="R122" s="195" t="s">
        <v>253</v>
      </c>
      <c r="S122" s="195"/>
    </row>
    <row r="123" spans="1:19" ht="27.75" customHeight="1" x14ac:dyDescent="0.2">
      <c r="A123" s="71"/>
      <c r="B123" s="71"/>
      <c r="C123" s="71"/>
      <c r="D123" s="71"/>
      <c r="E123" s="71"/>
      <c r="F123" s="71"/>
      <c r="G123" s="71"/>
      <c r="H123" s="71"/>
      <c r="I123" s="71" t="s">
        <v>137</v>
      </c>
      <c r="J123" s="71" t="s">
        <v>137</v>
      </c>
      <c r="K123" s="71" t="s">
        <v>137</v>
      </c>
      <c r="L123" s="71" t="s">
        <v>137</v>
      </c>
      <c r="M123" s="71" t="s">
        <v>137</v>
      </c>
      <c r="N123" s="71" t="s">
        <v>137</v>
      </c>
      <c r="O123" s="71" t="s">
        <v>137</v>
      </c>
      <c r="P123" s="71"/>
      <c r="Q123" s="65" t="s">
        <v>274</v>
      </c>
      <c r="R123" s="195" t="s">
        <v>254</v>
      </c>
      <c r="S123" s="195"/>
    </row>
    <row r="124" spans="1:19" ht="27.75" customHeight="1" x14ac:dyDescent="0.2">
      <c r="A124" s="71"/>
      <c r="B124" s="71"/>
      <c r="C124" s="71"/>
      <c r="D124" s="71"/>
      <c r="E124" s="71"/>
      <c r="F124" s="71"/>
      <c r="G124" s="71"/>
      <c r="H124" s="71"/>
      <c r="I124" s="71" t="s">
        <v>137</v>
      </c>
      <c r="J124" s="71" t="s">
        <v>137</v>
      </c>
      <c r="K124" s="71" t="s">
        <v>137</v>
      </c>
      <c r="L124" s="71" t="s">
        <v>137</v>
      </c>
      <c r="M124" s="71" t="s">
        <v>137</v>
      </c>
      <c r="N124" s="71" t="s">
        <v>137</v>
      </c>
      <c r="O124" s="71" t="s">
        <v>137</v>
      </c>
      <c r="P124" s="71"/>
      <c r="Q124" s="65" t="s">
        <v>275</v>
      </c>
      <c r="R124" s="195" t="s">
        <v>255</v>
      </c>
      <c r="S124" s="195"/>
    </row>
    <row r="125" spans="1:19" ht="27.75" customHeight="1" x14ac:dyDescent="0.2">
      <c r="A125" s="71"/>
      <c r="B125" s="71"/>
      <c r="C125" s="71"/>
      <c r="D125" s="71"/>
      <c r="E125" s="71"/>
      <c r="F125" s="71"/>
      <c r="G125" s="71"/>
      <c r="H125" s="71"/>
      <c r="I125" s="71" t="s">
        <v>137</v>
      </c>
      <c r="J125" s="71" t="s">
        <v>137</v>
      </c>
      <c r="K125" s="71" t="s">
        <v>137</v>
      </c>
      <c r="L125" s="71" t="s">
        <v>137</v>
      </c>
      <c r="M125" s="71" t="s">
        <v>137</v>
      </c>
      <c r="N125" s="71" t="s">
        <v>137</v>
      </c>
      <c r="O125" s="71" t="s">
        <v>137</v>
      </c>
      <c r="P125" s="71"/>
      <c r="Q125" s="65" t="s">
        <v>276</v>
      </c>
      <c r="R125" s="195" t="s">
        <v>256</v>
      </c>
      <c r="S125" s="195"/>
    </row>
    <row r="126" spans="1:19" ht="27.75" customHeight="1" x14ac:dyDescent="0.2">
      <c r="A126" s="71"/>
      <c r="B126" s="71"/>
      <c r="C126" s="71"/>
      <c r="D126" s="71"/>
      <c r="E126" s="71"/>
      <c r="F126" s="71"/>
      <c r="G126" s="71"/>
      <c r="H126" s="71"/>
      <c r="I126" s="71" t="s">
        <v>137</v>
      </c>
      <c r="J126" s="71" t="s">
        <v>137</v>
      </c>
      <c r="K126" s="71" t="s">
        <v>137</v>
      </c>
      <c r="L126" s="71" t="s">
        <v>137</v>
      </c>
      <c r="M126" s="71" t="s">
        <v>137</v>
      </c>
      <c r="N126" s="71" t="s">
        <v>137</v>
      </c>
      <c r="O126" s="71" t="s">
        <v>137</v>
      </c>
      <c r="P126" s="71"/>
      <c r="Q126" s="65" t="s">
        <v>277</v>
      </c>
      <c r="R126" s="195" t="s">
        <v>257</v>
      </c>
      <c r="S126" s="195"/>
    </row>
    <row r="127" spans="1:19" ht="27.75" customHeight="1" x14ac:dyDescent="0.2">
      <c r="A127" s="71"/>
      <c r="B127" s="71"/>
      <c r="C127" s="71"/>
      <c r="D127" s="71"/>
      <c r="E127" s="71"/>
      <c r="F127" s="71"/>
      <c r="G127" s="71"/>
      <c r="H127" s="71"/>
      <c r="I127" s="71" t="s">
        <v>137</v>
      </c>
      <c r="J127" s="71" t="s">
        <v>137</v>
      </c>
      <c r="K127" s="71" t="s">
        <v>137</v>
      </c>
      <c r="L127" s="71" t="s">
        <v>137</v>
      </c>
      <c r="M127" s="71" t="s">
        <v>137</v>
      </c>
      <c r="N127" s="71" t="s">
        <v>137</v>
      </c>
      <c r="O127" s="71" t="s">
        <v>137</v>
      </c>
      <c r="P127" s="71"/>
      <c r="Q127" s="65" t="s">
        <v>278</v>
      </c>
      <c r="R127" s="195" t="s">
        <v>258</v>
      </c>
      <c r="S127" s="195"/>
    </row>
    <row r="128" spans="1:19" ht="27.75" customHeight="1" x14ac:dyDescent="0.2">
      <c r="A128" s="71"/>
      <c r="B128" s="71"/>
      <c r="C128" s="71"/>
      <c r="D128" s="71"/>
      <c r="E128" s="71"/>
      <c r="F128" s="71"/>
      <c r="G128" s="71"/>
      <c r="H128" s="71"/>
      <c r="I128" s="71" t="s">
        <v>137</v>
      </c>
      <c r="J128" s="71" t="s">
        <v>137</v>
      </c>
      <c r="K128" s="71" t="s">
        <v>137</v>
      </c>
      <c r="L128" s="71" t="s">
        <v>137</v>
      </c>
      <c r="M128" s="71" t="s">
        <v>137</v>
      </c>
      <c r="N128" s="71" t="s">
        <v>137</v>
      </c>
      <c r="O128" s="71" t="s">
        <v>137</v>
      </c>
      <c r="P128" s="71"/>
      <c r="Q128" s="65" t="s">
        <v>279</v>
      </c>
      <c r="R128" s="195" t="s">
        <v>259</v>
      </c>
      <c r="S128" s="195"/>
    </row>
    <row r="129" spans="1:23" ht="27.75" customHeight="1" x14ac:dyDescent="0.2">
      <c r="A129" s="71"/>
      <c r="B129" s="71"/>
      <c r="C129" s="71" t="s">
        <v>137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65" t="s">
        <v>280</v>
      </c>
      <c r="R129" s="195" t="s">
        <v>260</v>
      </c>
      <c r="S129" s="195"/>
    </row>
    <row r="130" spans="1:23" ht="27.75" customHeight="1" x14ac:dyDescent="0.2">
      <c r="A130" s="71"/>
      <c r="B130" s="71"/>
      <c r="C130" s="71" t="s">
        <v>137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65" t="s">
        <v>281</v>
      </c>
      <c r="R130" s="195" t="s">
        <v>315</v>
      </c>
      <c r="S130" s="195"/>
    </row>
    <row r="131" spans="1:23" ht="27.75" customHeight="1" x14ac:dyDescent="0.2">
      <c r="A131" s="71"/>
      <c r="B131" s="71"/>
      <c r="C131" s="71"/>
      <c r="D131" s="71" t="s">
        <v>137</v>
      </c>
      <c r="E131" s="71" t="s">
        <v>137</v>
      </c>
      <c r="F131" s="71" t="s">
        <v>137</v>
      </c>
      <c r="G131" s="71" t="s">
        <v>137</v>
      </c>
      <c r="H131" s="71" t="s">
        <v>137</v>
      </c>
      <c r="I131" s="71" t="s">
        <v>137</v>
      </c>
      <c r="J131" s="71" t="s">
        <v>137</v>
      </c>
      <c r="K131" s="71" t="s">
        <v>137</v>
      </c>
      <c r="L131" s="71" t="s">
        <v>137</v>
      </c>
      <c r="M131" s="71" t="s">
        <v>137</v>
      </c>
      <c r="N131" s="71" t="s">
        <v>137</v>
      </c>
      <c r="O131" s="71" t="s">
        <v>137</v>
      </c>
      <c r="P131" s="71"/>
      <c r="Q131" s="65" t="s">
        <v>282</v>
      </c>
      <c r="R131" s="63" t="s">
        <v>283</v>
      </c>
      <c r="S131" s="63"/>
    </row>
    <row r="132" spans="1:23" ht="27.75" customHeight="1" x14ac:dyDescent="0.2">
      <c r="A132" s="71" t="s">
        <v>137</v>
      </c>
      <c r="B132" s="71" t="s">
        <v>137</v>
      </c>
      <c r="C132" s="71" t="s">
        <v>137</v>
      </c>
      <c r="D132" s="71" t="s">
        <v>137</v>
      </c>
      <c r="E132" s="71" t="s">
        <v>137</v>
      </c>
      <c r="F132" s="71" t="s">
        <v>137</v>
      </c>
      <c r="G132" s="71" t="s">
        <v>137</v>
      </c>
      <c r="H132" s="71" t="s">
        <v>137</v>
      </c>
      <c r="I132" s="71"/>
      <c r="J132" s="71"/>
      <c r="K132" s="71"/>
      <c r="L132" s="71"/>
      <c r="M132" s="71"/>
      <c r="N132" s="71"/>
      <c r="O132" s="71"/>
      <c r="P132" s="71" t="s">
        <v>137</v>
      </c>
      <c r="Q132" s="65" t="s">
        <v>284</v>
      </c>
      <c r="R132" s="63" t="s">
        <v>285</v>
      </c>
      <c r="S132" s="63"/>
    </row>
    <row r="133" spans="1:23" ht="27.75" customHeight="1" x14ac:dyDescent="0.2">
      <c r="A133" s="71" t="s">
        <v>137</v>
      </c>
      <c r="B133" s="71" t="s">
        <v>137</v>
      </c>
      <c r="C133" s="71" t="s">
        <v>137</v>
      </c>
      <c r="D133" s="71" t="s">
        <v>137</v>
      </c>
      <c r="E133" s="71" t="s">
        <v>137</v>
      </c>
      <c r="F133" s="71" t="s">
        <v>137</v>
      </c>
      <c r="G133" s="71" t="s">
        <v>137</v>
      </c>
      <c r="H133" s="71" t="s">
        <v>137</v>
      </c>
      <c r="I133" s="71" t="s">
        <v>137</v>
      </c>
      <c r="J133" s="71" t="s">
        <v>137</v>
      </c>
      <c r="K133" s="71" t="s">
        <v>137</v>
      </c>
      <c r="L133" s="71" t="s">
        <v>137</v>
      </c>
      <c r="M133" s="71" t="s">
        <v>137</v>
      </c>
      <c r="N133" s="71" t="s">
        <v>137</v>
      </c>
      <c r="O133" s="71" t="s">
        <v>137</v>
      </c>
      <c r="P133" s="71" t="s">
        <v>137</v>
      </c>
      <c r="Q133" s="65" t="s">
        <v>286</v>
      </c>
      <c r="R133" s="198" t="s">
        <v>563</v>
      </c>
      <c r="S133" s="199"/>
    </row>
    <row r="134" spans="1:23" ht="27.75" customHeight="1" x14ac:dyDescent="0.2">
      <c r="A134" s="71" t="s">
        <v>137</v>
      </c>
      <c r="B134" s="71" t="s">
        <v>137</v>
      </c>
      <c r="C134" s="71" t="s">
        <v>137</v>
      </c>
      <c r="D134" s="71" t="s">
        <v>137</v>
      </c>
      <c r="E134" s="71" t="s">
        <v>137</v>
      </c>
      <c r="F134" s="71" t="s">
        <v>137</v>
      </c>
      <c r="G134" s="71" t="s">
        <v>137</v>
      </c>
      <c r="H134" s="71" t="s">
        <v>137</v>
      </c>
      <c r="I134" s="71" t="s">
        <v>137</v>
      </c>
      <c r="J134" s="71" t="s">
        <v>137</v>
      </c>
      <c r="K134" s="71" t="s">
        <v>137</v>
      </c>
      <c r="L134" s="71" t="s">
        <v>137</v>
      </c>
      <c r="M134" s="71" t="s">
        <v>137</v>
      </c>
      <c r="N134" s="71" t="s">
        <v>137</v>
      </c>
      <c r="O134" s="71" t="s">
        <v>137</v>
      </c>
      <c r="P134" s="71" t="s">
        <v>137</v>
      </c>
      <c r="Q134" s="65" t="s">
        <v>287</v>
      </c>
      <c r="R134" s="196" t="s">
        <v>562</v>
      </c>
      <c r="S134" s="197"/>
    </row>
    <row r="135" spans="1:23" ht="42" customHeight="1" x14ac:dyDescent="0.2">
      <c r="A135" s="203" t="s">
        <v>405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U135" s="131"/>
      <c r="V135" s="131"/>
      <c r="W135" s="131"/>
    </row>
    <row r="136" spans="1:23" ht="42" customHeight="1" x14ac:dyDescent="0.2">
      <c r="A136" s="31" t="s">
        <v>434</v>
      </c>
      <c r="B136" s="31" t="s">
        <v>434</v>
      </c>
      <c r="C136" s="31" t="s">
        <v>434</v>
      </c>
      <c r="D136" s="31" t="s">
        <v>434</v>
      </c>
      <c r="E136" s="31" t="s">
        <v>434</v>
      </c>
      <c r="F136" s="31" t="s">
        <v>434</v>
      </c>
      <c r="G136" s="31" t="s">
        <v>434</v>
      </c>
      <c r="H136" s="31" t="s">
        <v>434</v>
      </c>
      <c r="I136" s="31" t="s">
        <v>434</v>
      </c>
      <c r="J136" s="31" t="s">
        <v>434</v>
      </c>
      <c r="K136" s="31" t="s">
        <v>434</v>
      </c>
      <c r="L136" s="31" t="s">
        <v>434</v>
      </c>
      <c r="M136" s="31" t="s">
        <v>434</v>
      </c>
      <c r="N136" s="31" t="s">
        <v>434</v>
      </c>
      <c r="O136" s="31" t="s">
        <v>434</v>
      </c>
      <c r="P136" s="31" t="s">
        <v>434</v>
      </c>
      <c r="Q136" s="194" t="s">
        <v>443</v>
      </c>
      <c r="R136" s="194"/>
      <c r="S136" s="194"/>
    </row>
    <row r="137" spans="1:23" ht="42" customHeight="1" x14ac:dyDescent="0.2">
      <c r="A137" s="31" t="s">
        <v>435</v>
      </c>
      <c r="B137" s="31" t="s">
        <v>435</v>
      </c>
      <c r="C137" s="31" t="s">
        <v>435</v>
      </c>
      <c r="D137" s="31" t="s">
        <v>435</v>
      </c>
      <c r="E137" s="31" t="s">
        <v>435</v>
      </c>
      <c r="F137" s="31" t="s">
        <v>435</v>
      </c>
      <c r="G137" s="31" t="s">
        <v>435</v>
      </c>
      <c r="H137" s="31" t="s">
        <v>435</v>
      </c>
      <c r="I137" s="31" t="s">
        <v>435</v>
      </c>
      <c r="J137" s="31" t="s">
        <v>435</v>
      </c>
      <c r="K137" s="31" t="s">
        <v>435</v>
      </c>
      <c r="L137" s="31" t="s">
        <v>435</v>
      </c>
      <c r="M137" s="31" t="s">
        <v>435</v>
      </c>
      <c r="N137" s="31" t="s">
        <v>435</v>
      </c>
      <c r="O137" s="31" t="s">
        <v>435</v>
      </c>
      <c r="P137" s="31" t="s">
        <v>435</v>
      </c>
      <c r="Q137" s="194" t="s">
        <v>444</v>
      </c>
      <c r="R137" s="194"/>
      <c r="S137" s="194"/>
    </row>
    <row r="138" spans="1:23" ht="42" customHeight="1" x14ac:dyDescent="0.2">
      <c r="A138" s="31" t="s">
        <v>551</v>
      </c>
      <c r="B138" s="31" t="s">
        <v>551</v>
      </c>
      <c r="C138" s="31" t="s">
        <v>551</v>
      </c>
      <c r="D138" s="31" t="s">
        <v>551</v>
      </c>
      <c r="E138" s="31" t="s">
        <v>551</v>
      </c>
      <c r="F138" s="31" t="s">
        <v>551</v>
      </c>
      <c r="G138" s="31" t="s">
        <v>551</v>
      </c>
      <c r="H138" s="31" t="s">
        <v>551</v>
      </c>
      <c r="I138" s="31" t="s">
        <v>551</v>
      </c>
      <c r="J138" s="31" t="s">
        <v>551</v>
      </c>
      <c r="K138" s="31" t="s">
        <v>551</v>
      </c>
      <c r="L138" s="31" t="s">
        <v>551</v>
      </c>
      <c r="M138" s="31" t="s">
        <v>551</v>
      </c>
      <c r="N138" s="31" t="s">
        <v>551</v>
      </c>
      <c r="O138" s="31" t="s">
        <v>551</v>
      </c>
      <c r="P138" s="31" t="s">
        <v>551</v>
      </c>
      <c r="Q138" s="194" t="s">
        <v>552</v>
      </c>
      <c r="R138" s="194"/>
      <c r="S138" s="194"/>
    </row>
    <row r="139" spans="1:23" ht="42" customHeight="1" x14ac:dyDescent="0.2">
      <c r="A139" s="31" t="s">
        <v>480</v>
      </c>
      <c r="B139" s="31" t="s">
        <v>480</v>
      </c>
      <c r="C139" s="31" t="s">
        <v>480</v>
      </c>
      <c r="D139" s="31" t="s">
        <v>480</v>
      </c>
      <c r="E139" s="31" t="s">
        <v>480</v>
      </c>
      <c r="F139" s="31" t="s">
        <v>480</v>
      </c>
      <c r="G139" s="31" t="s">
        <v>480</v>
      </c>
      <c r="H139" s="31" t="s">
        <v>480</v>
      </c>
      <c r="I139" s="31" t="s">
        <v>480</v>
      </c>
      <c r="J139" s="31" t="s">
        <v>480</v>
      </c>
      <c r="K139" s="31" t="s">
        <v>480</v>
      </c>
      <c r="L139" s="31" t="s">
        <v>480</v>
      </c>
      <c r="M139" s="31" t="s">
        <v>480</v>
      </c>
      <c r="N139" s="31" t="s">
        <v>480</v>
      </c>
      <c r="O139" s="31" t="s">
        <v>480</v>
      </c>
      <c r="P139" s="31" t="s">
        <v>480</v>
      </c>
      <c r="Q139" s="194" t="s">
        <v>481</v>
      </c>
      <c r="R139" s="194"/>
      <c r="S139" s="194"/>
    </row>
    <row r="140" spans="1:23" ht="42" customHeight="1" x14ac:dyDescent="0.2">
      <c r="A140" s="31" t="s">
        <v>436</v>
      </c>
      <c r="B140" s="31" t="s">
        <v>436</v>
      </c>
      <c r="C140" s="31" t="s">
        <v>436</v>
      </c>
      <c r="D140" s="31" t="s">
        <v>436</v>
      </c>
      <c r="E140" s="31" t="s">
        <v>436</v>
      </c>
      <c r="F140" s="31" t="s">
        <v>436</v>
      </c>
      <c r="G140" s="31" t="s">
        <v>436</v>
      </c>
      <c r="H140" s="31" t="s">
        <v>436</v>
      </c>
      <c r="I140" s="31" t="s">
        <v>436</v>
      </c>
      <c r="J140" s="31" t="s">
        <v>436</v>
      </c>
      <c r="K140" s="31" t="s">
        <v>436</v>
      </c>
      <c r="L140" s="31" t="s">
        <v>436</v>
      </c>
      <c r="M140" s="31" t="s">
        <v>436</v>
      </c>
      <c r="N140" s="31" t="s">
        <v>436</v>
      </c>
      <c r="O140" s="31" t="s">
        <v>436</v>
      </c>
      <c r="P140" s="31" t="s">
        <v>436</v>
      </c>
      <c r="Q140" s="194" t="s">
        <v>445</v>
      </c>
      <c r="R140" s="194"/>
      <c r="S140" s="194"/>
    </row>
    <row r="141" spans="1:23" ht="42" customHeight="1" x14ac:dyDescent="0.2">
      <c r="A141" s="31" t="s">
        <v>437</v>
      </c>
      <c r="B141" s="31" t="s">
        <v>437</v>
      </c>
      <c r="C141" s="31" t="s">
        <v>437</v>
      </c>
      <c r="D141" s="31" t="s">
        <v>437</v>
      </c>
      <c r="E141" s="31" t="s">
        <v>437</v>
      </c>
      <c r="F141" s="31" t="s">
        <v>437</v>
      </c>
      <c r="G141" s="31" t="s">
        <v>437</v>
      </c>
      <c r="H141" s="31" t="s">
        <v>437</v>
      </c>
      <c r="I141" s="31" t="s">
        <v>437</v>
      </c>
      <c r="J141" s="31" t="s">
        <v>437</v>
      </c>
      <c r="K141" s="31" t="s">
        <v>437</v>
      </c>
      <c r="L141" s="31" t="s">
        <v>437</v>
      </c>
      <c r="M141" s="31" t="s">
        <v>437</v>
      </c>
      <c r="N141" s="31" t="s">
        <v>437</v>
      </c>
      <c r="O141" s="31" t="s">
        <v>437</v>
      </c>
      <c r="P141" s="31" t="s">
        <v>437</v>
      </c>
      <c r="Q141" s="194" t="s">
        <v>446</v>
      </c>
      <c r="R141" s="194"/>
      <c r="S141" s="194"/>
    </row>
    <row r="142" spans="1:23" ht="42" customHeight="1" x14ac:dyDescent="0.2">
      <c r="A142" s="31" t="s">
        <v>438</v>
      </c>
      <c r="B142" s="31" t="s">
        <v>438</v>
      </c>
      <c r="C142" s="31" t="s">
        <v>438</v>
      </c>
      <c r="D142" s="31" t="s">
        <v>438</v>
      </c>
      <c r="E142" s="31" t="s">
        <v>438</v>
      </c>
      <c r="F142" s="31" t="s">
        <v>438</v>
      </c>
      <c r="G142" s="31" t="s">
        <v>438</v>
      </c>
      <c r="H142" s="31" t="s">
        <v>438</v>
      </c>
      <c r="I142" s="31" t="s">
        <v>438</v>
      </c>
      <c r="J142" s="31" t="s">
        <v>438</v>
      </c>
      <c r="K142" s="31" t="s">
        <v>438</v>
      </c>
      <c r="L142" s="31" t="s">
        <v>438</v>
      </c>
      <c r="M142" s="31" t="s">
        <v>438</v>
      </c>
      <c r="N142" s="31" t="s">
        <v>438</v>
      </c>
      <c r="O142" s="31" t="s">
        <v>438</v>
      </c>
      <c r="P142" s="31" t="s">
        <v>438</v>
      </c>
      <c r="Q142" s="194" t="s">
        <v>447</v>
      </c>
      <c r="R142" s="194"/>
      <c r="S142" s="194"/>
    </row>
    <row r="143" spans="1:23" ht="42" customHeight="1" x14ac:dyDescent="0.2">
      <c r="A143" s="31" t="s">
        <v>439</v>
      </c>
      <c r="B143" s="31" t="s">
        <v>439</v>
      </c>
      <c r="C143" s="31" t="s">
        <v>439</v>
      </c>
      <c r="D143" s="31" t="s">
        <v>439</v>
      </c>
      <c r="E143" s="31" t="s">
        <v>439</v>
      </c>
      <c r="F143" s="31" t="s">
        <v>439</v>
      </c>
      <c r="G143" s="31" t="s">
        <v>439</v>
      </c>
      <c r="H143" s="31" t="s">
        <v>439</v>
      </c>
      <c r="I143" s="31" t="s">
        <v>439</v>
      </c>
      <c r="J143" s="31" t="s">
        <v>439</v>
      </c>
      <c r="K143" s="31" t="s">
        <v>439</v>
      </c>
      <c r="L143" s="31" t="s">
        <v>439</v>
      </c>
      <c r="M143" s="31" t="s">
        <v>439</v>
      </c>
      <c r="N143" s="31" t="s">
        <v>439</v>
      </c>
      <c r="O143" s="31" t="s">
        <v>439</v>
      </c>
      <c r="P143" s="31" t="s">
        <v>439</v>
      </c>
      <c r="Q143" s="194" t="s">
        <v>448</v>
      </c>
      <c r="R143" s="194"/>
      <c r="S143" s="194"/>
    </row>
    <row r="144" spans="1:23" ht="42" customHeight="1" x14ac:dyDescent="0.2">
      <c r="A144" s="31" t="s">
        <v>553</v>
      </c>
      <c r="B144" s="31" t="s">
        <v>553</v>
      </c>
      <c r="C144" s="31" t="s">
        <v>553</v>
      </c>
      <c r="D144" s="31" t="s">
        <v>553</v>
      </c>
      <c r="E144" s="31" t="s">
        <v>553</v>
      </c>
      <c r="F144" s="31" t="s">
        <v>553</v>
      </c>
      <c r="G144" s="31" t="s">
        <v>553</v>
      </c>
      <c r="H144" s="31" t="s">
        <v>553</v>
      </c>
      <c r="I144" s="31" t="s">
        <v>553</v>
      </c>
      <c r="J144" s="31" t="s">
        <v>553</v>
      </c>
      <c r="K144" s="31" t="s">
        <v>553</v>
      </c>
      <c r="L144" s="31" t="s">
        <v>553</v>
      </c>
      <c r="M144" s="31" t="s">
        <v>553</v>
      </c>
      <c r="N144" s="31" t="s">
        <v>553</v>
      </c>
      <c r="O144" s="31" t="s">
        <v>553</v>
      </c>
      <c r="P144" s="31" t="s">
        <v>553</v>
      </c>
      <c r="Q144" s="194" t="s">
        <v>554</v>
      </c>
      <c r="R144" s="194"/>
      <c r="S144" s="194"/>
    </row>
    <row r="145" spans="1:23" ht="42" customHeight="1" x14ac:dyDescent="0.2">
      <c r="A145" s="31" t="s">
        <v>505</v>
      </c>
      <c r="B145" s="31" t="s">
        <v>505</v>
      </c>
      <c r="C145" s="31" t="s">
        <v>505</v>
      </c>
      <c r="D145" s="31" t="s">
        <v>505</v>
      </c>
      <c r="E145" s="31" t="s">
        <v>505</v>
      </c>
      <c r="F145" s="31" t="s">
        <v>505</v>
      </c>
      <c r="G145" s="31" t="s">
        <v>505</v>
      </c>
      <c r="H145" s="31" t="s">
        <v>505</v>
      </c>
      <c r="I145" s="31" t="s">
        <v>505</v>
      </c>
      <c r="J145" s="31" t="s">
        <v>505</v>
      </c>
      <c r="K145" s="31" t="s">
        <v>505</v>
      </c>
      <c r="L145" s="31" t="s">
        <v>505</v>
      </c>
      <c r="M145" s="31" t="s">
        <v>505</v>
      </c>
      <c r="N145" s="31" t="s">
        <v>505</v>
      </c>
      <c r="O145" s="31" t="s">
        <v>505</v>
      </c>
      <c r="P145" s="31" t="s">
        <v>505</v>
      </c>
      <c r="Q145" s="194" t="s">
        <v>506</v>
      </c>
      <c r="R145" s="194"/>
      <c r="S145" s="194"/>
    </row>
    <row r="146" spans="1:23" ht="42" customHeight="1" x14ac:dyDescent="0.2">
      <c r="A146" s="31" t="s">
        <v>179</v>
      </c>
      <c r="B146" s="31" t="s">
        <v>179</v>
      </c>
      <c r="C146" s="31" t="s">
        <v>179</v>
      </c>
      <c r="D146" s="31" t="s">
        <v>179</v>
      </c>
      <c r="E146" s="31" t="s">
        <v>179</v>
      </c>
      <c r="F146" s="31" t="s">
        <v>179</v>
      </c>
      <c r="G146" s="31" t="s">
        <v>179</v>
      </c>
      <c r="H146" s="31" t="s">
        <v>179</v>
      </c>
      <c r="I146" s="31" t="s">
        <v>179</v>
      </c>
      <c r="J146" s="31" t="s">
        <v>179</v>
      </c>
      <c r="K146" s="31" t="s">
        <v>179</v>
      </c>
      <c r="L146" s="31" t="s">
        <v>179</v>
      </c>
      <c r="M146" s="31" t="s">
        <v>179</v>
      </c>
      <c r="N146" s="31" t="s">
        <v>179</v>
      </c>
      <c r="O146" s="31" t="s">
        <v>179</v>
      </c>
      <c r="P146" s="31" t="s">
        <v>179</v>
      </c>
      <c r="Q146" s="194" t="s">
        <v>220</v>
      </c>
      <c r="R146" s="194"/>
      <c r="S146" s="194"/>
      <c r="U146" s="131"/>
      <c r="V146" s="131"/>
      <c r="W146" s="131"/>
    </row>
    <row r="147" spans="1:23" ht="42" customHeight="1" x14ac:dyDescent="0.2">
      <c r="A147" s="31" t="s">
        <v>180</v>
      </c>
      <c r="B147" s="31" t="s">
        <v>180</v>
      </c>
      <c r="C147" s="31" t="s">
        <v>180</v>
      </c>
      <c r="D147" s="31" t="s">
        <v>180</v>
      </c>
      <c r="E147" s="31" t="s">
        <v>180</v>
      </c>
      <c r="F147" s="31" t="s">
        <v>180</v>
      </c>
      <c r="G147" s="31" t="s">
        <v>180</v>
      </c>
      <c r="H147" s="31" t="s">
        <v>180</v>
      </c>
      <c r="I147" s="31" t="s">
        <v>180</v>
      </c>
      <c r="J147" s="31" t="s">
        <v>180</v>
      </c>
      <c r="K147" s="31" t="s">
        <v>180</v>
      </c>
      <c r="L147" s="31" t="s">
        <v>180</v>
      </c>
      <c r="M147" s="31" t="s">
        <v>180</v>
      </c>
      <c r="N147" s="31" t="s">
        <v>180</v>
      </c>
      <c r="O147" s="31" t="s">
        <v>180</v>
      </c>
      <c r="P147" s="31" t="s">
        <v>180</v>
      </c>
      <c r="Q147" s="194" t="s">
        <v>221</v>
      </c>
      <c r="R147" s="194"/>
      <c r="S147" s="194"/>
      <c r="U147" s="131"/>
      <c r="V147" s="131"/>
      <c r="W147" s="131"/>
    </row>
    <row r="148" spans="1:23" ht="42" customHeight="1" x14ac:dyDescent="0.2">
      <c r="A148" s="31" t="s">
        <v>401</v>
      </c>
      <c r="B148" s="31" t="s">
        <v>401</v>
      </c>
      <c r="C148" s="31" t="s">
        <v>401</v>
      </c>
      <c r="D148" s="31" t="s">
        <v>401</v>
      </c>
      <c r="E148" s="31" t="s">
        <v>401</v>
      </c>
      <c r="F148" s="31" t="s">
        <v>401</v>
      </c>
      <c r="G148" s="31" t="s">
        <v>401</v>
      </c>
      <c r="H148" s="31" t="s">
        <v>401</v>
      </c>
      <c r="I148" s="31" t="s">
        <v>401</v>
      </c>
      <c r="J148" s="31" t="s">
        <v>401</v>
      </c>
      <c r="K148" s="31" t="s">
        <v>401</v>
      </c>
      <c r="L148" s="31" t="s">
        <v>401</v>
      </c>
      <c r="M148" s="31" t="s">
        <v>401</v>
      </c>
      <c r="N148" s="31" t="s">
        <v>401</v>
      </c>
      <c r="O148" s="31" t="s">
        <v>401</v>
      </c>
      <c r="P148" s="31" t="s">
        <v>401</v>
      </c>
      <c r="Q148" s="200" t="s">
        <v>406</v>
      </c>
      <c r="R148" s="201"/>
      <c r="S148" s="202"/>
    </row>
    <row r="149" spans="1:23" ht="42" customHeight="1" x14ac:dyDescent="0.2">
      <c r="A149" s="31" t="s">
        <v>440</v>
      </c>
      <c r="B149" s="31" t="s">
        <v>440</v>
      </c>
      <c r="C149" s="31" t="s">
        <v>440</v>
      </c>
      <c r="D149" s="31" t="s">
        <v>440</v>
      </c>
      <c r="E149" s="31" t="s">
        <v>440</v>
      </c>
      <c r="F149" s="31" t="s">
        <v>440</v>
      </c>
      <c r="G149" s="31" t="s">
        <v>440</v>
      </c>
      <c r="H149" s="31" t="s">
        <v>440</v>
      </c>
      <c r="I149" s="31" t="s">
        <v>440</v>
      </c>
      <c r="J149" s="31" t="s">
        <v>440</v>
      </c>
      <c r="K149" s="31" t="s">
        <v>440</v>
      </c>
      <c r="L149" s="31" t="s">
        <v>440</v>
      </c>
      <c r="M149" s="31" t="s">
        <v>440</v>
      </c>
      <c r="N149" s="31" t="s">
        <v>440</v>
      </c>
      <c r="O149" s="31" t="s">
        <v>440</v>
      </c>
      <c r="P149" s="31" t="s">
        <v>440</v>
      </c>
      <c r="Q149" s="200" t="s">
        <v>442</v>
      </c>
      <c r="R149" s="201"/>
      <c r="S149" s="202"/>
    </row>
    <row r="150" spans="1:23" ht="42" customHeight="1" x14ac:dyDescent="0.2">
      <c r="A150" s="31" t="s">
        <v>507</v>
      </c>
      <c r="B150" s="31" t="s">
        <v>507</v>
      </c>
      <c r="C150" s="31" t="s">
        <v>507</v>
      </c>
      <c r="D150" s="31" t="s">
        <v>507</v>
      </c>
      <c r="E150" s="31" t="s">
        <v>507</v>
      </c>
      <c r="F150" s="31" t="s">
        <v>507</v>
      </c>
      <c r="G150" s="31" t="s">
        <v>507</v>
      </c>
      <c r="H150" s="31" t="s">
        <v>507</v>
      </c>
      <c r="I150" s="31" t="s">
        <v>507</v>
      </c>
      <c r="J150" s="31" t="s">
        <v>507</v>
      </c>
      <c r="K150" s="31" t="s">
        <v>507</v>
      </c>
      <c r="L150" s="31" t="s">
        <v>507</v>
      </c>
      <c r="M150" s="31" t="s">
        <v>507</v>
      </c>
      <c r="N150" s="31" t="s">
        <v>507</v>
      </c>
      <c r="O150" s="31" t="s">
        <v>507</v>
      </c>
      <c r="P150" s="31" t="s">
        <v>507</v>
      </c>
      <c r="Q150" s="200" t="s">
        <v>508</v>
      </c>
      <c r="R150" s="201"/>
      <c r="S150" s="202"/>
    </row>
    <row r="151" spans="1:23" ht="42" customHeight="1" x14ac:dyDescent="0.2">
      <c r="A151" s="31" t="s">
        <v>237</v>
      </c>
      <c r="B151" s="31" t="s">
        <v>237</v>
      </c>
      <c r="C151" s="31" t="s">
        <v>237</v>
      </c>
      <c r="D151" s="31" t="s">
        <v>237</v>
      </c>
      <c r="E151" s="31" t="s">
        <v>237</v>
      </c>
      <c r="F151" s="31" t="s">
        <v>237</v>
      </c>
      <c r="G151" s="31" t="s">
        <v>237</v>
      </c>
      <c r="H151" s="31" t="s">
        <v>237</v>
      </c>
      <c r="I151" s="31" t="s">
        <v>237</v>
      </c>
      <c r="J151" s="31" t="s">
        <v>237</v>
      </c>
      <c r="K151" s="31" t="s">
        <v>237</v>
      </c>
      <c r="L151" s="31" t="s">
        <v>237</v>
      </c>
      <c r="M151" s="31" t="s">
        <v>237</v>
      </c>
      <c r="N151" s="31" t="s">
        <v>237</v>
      </c>
      <c r="O151" s="31" t="s">
        <v>237</v>
      </c>
      <c r="P151" s="31" t="s">
        <v>237</v>
      </c>
      <c r="Q151" s="194" t="s">
        <v>308</v>
      </c>
      <c r="R151" s="194"/>
      <c r="S151" s="194"/>
    </row>
    <row r="152" spans="1:23" ht="42" customHeight="1" x14ac:dyDescent="0.2">
      <c r="A152" s="31" t="s">
        <v>238</v>
      </c>
      <c r="B152" s="31" t="s">
        <v>238</v>
      </c>
      <c r="C152" s="31" t="s">
        <v>238</v>
      </c>
      <c r="D152" s="31" t="s">
        <v>238</v>
      </c>
      <c r="E152" s="31" t="s">
        <v>238</v>
      </c>
      <c r="F152" s="31" t="s">
        <v>238</v>
      </c>
      <c r="G152" s="31" t="s">
        <v>238</v>
      </c>
      <c r="H152" s="31" t="s">
        <v>238</v>
      </c>
      <c r="I152" s="31" t="s">
        <v>238</v>
      </c>
      <c r="J152" s="31" t="s">
        <v>238</v>
      </c>
      <c r="K152" s="31" t="s">
        <v>238</v>
      </c>
      <c r="L152" s="31" t="s">
        <v>238</v>
      </c>
      <c r="M152" s="31" t="s">
        <v>238</v>
      </c>
      <c r="N152" s="31" t="s">
        <v>238</v>
      </c>
      <c r="O152" s="31" t="s">
        <v>238</v>
      </c>
      <c r="P152" s="31" t="s">
        <v>238</v>
      </c>
      <c r="Q152" s="194" t="s">
        <v>309</v>
      </c>
      <c r="R152" s="194"/>
      <c r="S152" s="194"/>
    </row>
    <row r="153" spans="1:23" ht="42" customHeight="1" x14ac:dyDescent="0.2">
      <c r="A153" s="31" t="s">
        <v>310</v>
      </c>
      <c r="B153" s="31" t="s">
        <v>310</v>
      </c>
      <c r="C153" s="31" t="s">
        <v>310</v>
      </c>
      <c r="D153" s="31" t="s">
        <v>310</v>
      </c>
      <c r="E153" s="31" t="s">
        <v>310</v>
      </c>
      <c r="F153" s="31" t="s">
        <v>310</v>
      </c>
      <c r="G153" s="31" t="s">
        <v>310</v>
      </c>
      <c r="H153" s="31" t="s">
        <v>310</v>
      </c>
      <c r="I153" s="31" t="s">
        <v>310</v>
      </c>
      <c r="J153" s="31" t="s">
        <v>310</v>
      </c>
      <c r="K153" s="31" t="s">
        <v>310</v>
      </c>
      <c r="L153" s="31" t="s">
        <v>310</v>
      </c>
      <c r="M153" s="31" t="s">
        <v>310</v>
      </c>
      <c r="N153" s="31" t="s">
        <v>310</v>
      </c>
      <c r="O153" s="31" t="s">
        <v>310</v>
      </c>
      <c r="P153" s="31" t="s">
        <v>310</v>
      </c>
      <c r="Q153" s="204" t="s">
        <v>312</v>
      </c>
      <c r="R153" s="205"/>
      <c r="S153" s="206"/>
    </row>
    <row r="154" spans="1:23" ht="42" customHeight="1" x14ac:dyDescent="0.2">
      <c r="A154" s="31" t="s">
        <v>311</v>
      </c>
      <c r="B154" s="31" t="s">
        <v>311</v>
      </c>
      <c r="C154" s="31" t="s">
        <v>311</v>
      </c>
      <c r="D154" s="31" t="s">
        <v>311</v>
      </c>
      <c r="E154" s="31" t="s">
        <v>311</v>
      </c>
      <c r="F154" s="31" t="s">
        <v>311</v>
      </c>
      <c r="G154" s="31" t="s">
        <v>311</v>
      </c>
      <c r="H154" s="31" t="s">
        <v>311</v>
      </c>
      <c r="I154" s="31" t="s">
        <v>311</v>
      </c>
      <c r="J154" s="31" t="s">
        <v>311</v>
      </c>
      <c r="K154" s="31" t="s">
        <v>311</v>
      </c>
      <c r="L154" s="31" t="s">
        <v>311</v>
      </c>
      <c r="M154" s="31" t="s">
        <v>311</v>
      </c>
      <c r="N154" s="31" t="s">
        <v>311</v>
      </c>
      <c r="O154" s="31" t="s">
        <v>311</v>
      </c>
      <c r="P154" s="31" t="s">
        <v>311</v>
      </c>
      <c r="Q154" s="204" t="s">
        <v>313</v>
      </c>
      <c r="R154" s="205"/>
      <c r="S154" s="206"/>
    </row>
    <row r="155" spans="1:23" ht="42" customHeight="1" x14ac:dyDescent="0.2">
      <c r="A155" s="31" t="s">
        <v>403</v>
      </c>
      <c r="B155" s="31" t="s">
        <v>403</v>
      </c>
      <c r="C155" s="31" t="s">
        <v>403</v>
      </c>
      <c r="D155" s="31" t="s">
        <v>403</v>
      </c>
      <c r="E155" s="31" t="s">
        <v>403</v>
      </c>
      <c r="F155" s="31" t="s">
        <v>403</v>
      </c>
      <c r="G155" s="31" t="s">
        <v>403</v>
      </c>
      <c r="H155" s="31" t="s">
        <v>403</v>
      </c>
      <c r="I155" s="31" t="s">
        <v>403</v>
      </c>
      <c r="J155" s="31" t="s">
        <v>403</v>
      </c>
      <c r="K155" s="31" t="s">
        <v>403</v>
      </c>
      <c r="L155" s="31" t="s">
        <v>403</v>
      </c>
      <c r="M155" s="31" t="s">
        <v>403</v>
      </c>
      <c r="N155" s="31" t="s">
        <v>403</v>
      </c>
      <c r="O155" s="31" t="s">
        <v>403</v>
      </c>
      <c r="P155" s="31" t="s">
        <v>403</v>
      </c>
      <c r="Q155" s="200" t="s">
        <v>406</v>
      </c>
      <c r="R155" s="201"/>
      <c r="S155" s="202"/>
    </row>
    <row r="156" spans="1:23" ht="42" customHeight="1" x14ac:dyDescent="0.2">
      <c r="A156" s="31" t="s">
        <v>441</v>
      </c>
      <c r="B156" s="31" t="s">
        <v>441</v>
      </c>
      <c r="C156" s="31" t="s">
        <v>441</v>
      </c>
      <c r="D156" s="31" t="s">
        <v>441</v>
      </c>
      <c r="E156" s="31" t="s">
        <v>441</v>
      </c>
      <c r="F156" s="31" t="s">
        <v>441</v>
      </c>
      <c r="G156" s="31" t="s">
        <v>441</v>
      </c>
      <c r="H156" s="31" t="s">
        <v>441</v>
      </c>
      <c r="I156" s="31" t="s">
        <v>441</v>
      </c>
      <c r="J156" s="31" t="s">
        <v>441</v>
      </c>
      <c r="K156" s="31" t="s">
        <v>441</v>
      </c>
      <c r="L156" s="31" t="s">
        <v>441</v>
      </c>
      <c r="M156" s="31" t="s">
        <v>441</v>
      </c>
      <c r="N156" s="31" t="s">
        <v>441</v>
      </c>
      <c r="O156" s="31" t="s">
        <v>441</v>
      </c>
      <c r="P156" s="31" t="s">
        <v>441</v>
      </c>
      <c r="Q156" s="200" t="s">
        <v>442</v>
      </c>
      <c r="R156" s="201"/>
      <c r="S156" s="202"/>
    </row>
    <row r="157" spans="1:23" ht="42" customHeight="1" x14ac:dyDescent="0.2">
      <c r="A157" s="31" t="s">
        <v>509</v>
      </c>
      <c r="B157" s="31" t="s">
        <v>509</v>
      </c>
      <c r="C157" s="31" t="s">
        <v>509</v>
      </c>
      <c r="D157" s="31" t="s">
        <v>509</v>
      </c>
      <c r="E157" s="31" t="s">
        <v>509</v>
      </c>
      <c r="F157" s="31" t="s">
        <v>509</v>
      </c>
      <c r="G157" s="31" t="s">
        <v>509</v>
      </c>
      <c r="H157" s="31" t="s">
        <v>509</v>
      </c>
      <c r="I157" s="31" t="s">
        <v>509</v>
      </c>
      <c r="J157" s="31" t="s">
        <v>509</v>
      </c>
      <c r="K157" s="31" t="s">
        <v>509</v>
      </c>
      <c r="L157" s="31" t="s">
        <v>509</v>
      </c>
      <c r="M157" s="31" t="s">
        <v>509</v>
      </c>
      <c r="N157" s="31" t="s">
        <v>509</v>
      </c>
      <c r="O157" s="31" t="s">
        <v>509</v>
      </c>
      <c r="P157" s="31" t="s">
        <v>509</v>
      </c>
      <c r="Q157" s="200" t="s">
        <v>508</v>
      </c>
      <c r="R157" s="201"/>
      <c r="S157" s="202"/>
    </row>
    <row r="158" spans="1:23" ht="42" customHeight="1" x14ac:dyDescent="0.2">
      <c r="A158" s="31" t="s">
        <v>510</v>
      </c>
      <c r="B158" s="31" t="s">
        <v>510</v>
      </c>
      <c r="C158" s="31" t="s">
        <v>510</v>
      </c>
      <c r="D158" s="31" t="s">
        <v>510</v>
      </c>
      <c r="E158" s="31" t="s">
        <v>510</v>
      </c>
      <c r="F158" s="31" t="s">
        <v>510</v>
      </c>
      <c r="G158" s="31" t="s">
        <v>510</v>
      </c>
      <c r="H158" s="31" t="s">
        <v>510</v>
      </c>
      <c r="I158" s="31" t="s">
        <v>510</v>
      </c>
      <c r="J158" s="31" t="s">
        <v>510</v>
      </c>
      <c r="K158" s="31" t="s">
        <v>510</v>
      </c>
      <c r="L158" s="31" t="s">
        <v>510</v>
      </c>
      <c r="M158" s="31" t="s">
        <v>510</v>
      </c>
      <c r="N158" s="31" t="s">
        <v>510</v>
      </c>
      <c r="O158" s="31" t="s">
        <v>510</v>
      </c>
      <c r="P158" s="31" t="s">
        <v>510</v>
      </c>
      <c r="Q158" s="200" t="s">
        <v>511</v>
      </c>
      <c r="R158" s="201"/>
      <c r="S158" s="202"/>
    </row>
    <row r="159" spans="1:23" ht="42" customHeight="1" x14ac:dyDescent="0.2">
      <c r="A159" s="203" t="s">
        <v>404</v>
      </c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U159" s="131"/>
      <c r="V159" s="131"/>
      <c r="W159" s="131"/>
    </row>
    <row r="160" spans="1:23" ht="42" customHeight="1" x14ac:dyDescent="0.2">
      <c r="A160" s="31" t="s">
        <v>217</v>
      </c>
      <c r="B160" s="31" t="s">
        <v>217</v>
      </c>
      <c r="C160" s="31" t="s">
        <v>217</v>
      </c>
      <c r="D160" s="31" t="s">
        <v>217</v>
      </c>
      <c r="E160" s="31" t="s">
        <v>217</v>
      </c>
      <c r="F160" s="31" t="s">
        <v>217</v>
      </c>
      <c r="G160" s="31" t="s">
        <v>217</v>
      </c>
      <c r="H160" s="31" t="s">
        <v>217</v>
      </c>
      <c r="I160" s="31" t="s">
        <v>217</v>
      </c>
      <c r="J160" s="31" t="s">
        <v>217</v>
      </c>
      <c r="K160" s="31" t="s">
        <v>217</v>
      </c>
      <c r="L160" s="31" t="s">
        <v>217</v>
      </c>
      <c r="M160" s="31" t="s">
        <v>217</v>
      </c>
      <c r="N160" s="31" t="s">
        <v>217</v>
      </c>
      <c r="O160" s="31" t="s">
        <v>217</v>
      </c>
      <c r="P160" s="31" t="s">
        <v>217</v>
      </c>
      <c r="Q160" s="194" t="s">
        <v>222</v>
      </c>
      <c r="R160" s="194"/>
      <c r="S160" s="194"/>
      <c r="U160" s="131"/>
      <c r="V160" s="131"/>
      <c r="W160" s="131"/>
    </row>
    <row r="161" spans="1:23" ht="42" customHeight="1" x14ac:dyDescent="0.2">
      <c r="A161" s="31" t="s">
        <v>520</v>
      </c>
      <c r="B161" s="31" t="s">
        <v>520</v>
      </c>
      <c r="C161" s="31" t="s">
        <v>520</v>
      </c>
      <c r="D161" s="31" t="s">
        <v>520</v>
      </c>
      <c r="E161" s="31" t="s">
        <v>520</v>
      </c>
      <c r="F161" s="31" t="s">
        <v>520</v>
      </c>
      <c r="G161" s="31" t="s">
        <v>520</v>
      </c>
      <c r="H161" s="31" t="s">
        <v>520</v>
      </c>
      <c r="I161" s="31" t="s">
        <v>520</v>
      </c>
      <c r="J161" s="31" t="s">
        <v>520</v>
      </c>
      <c r="K161" s="31" t="s">
        <v>520</v>
      </c>
      <c r="L161" s="31" t="s">
        <v>520</v>
      </c>
      <c r="M161" s="31" t="s">
        <v>520</v>
      </c>
      <c r="N161" s="31" t="s">
        <v>520</v>
      </c>
      <c r="O161" s="31" t="s">
        <v>520</v>
      </c>
      <c r="P161" s="31" t="s">
        <v>520</v>
      </c>
      <c r="Q161" s="194" t="s">
        <v>521</v>
      </c>
      <c r="R161" s="194"/>
      <c r="S161" s="194"/>
    </row>
    <row r="162" spans="1:23" ht="42" customHeight="1" x14ac:dyDescent="0.2">
      <c r="A162" s="31" t="s">
        <v>178</v>
      </c>
      <c r="B162" s="31" t="s">
        <v>178</v>
      </c>
      <c r="C162" s="31" t="s">
        <v>178</v>
      </c>
      <c r="D162" s="31" t="s">
        <v>178</v>
      </c>
      <c r="E162" s="31" t="s">
        <v>178</v>
      </c>
      <c r="F162" s="31" t="s">
        <v>178</v>
      </c>
      <c r="G162" s="31" t="s">
        <v>178</v>
      </c>
      <c r="H162" s="31" t="s">
        <v>178</v>
      </c>
      <c r="I162" s="31" t="s">
        <v>178</v>
      </c>
      <c r="J162" s="31" t="s">
        <v>178</v>
      </c>
      <c r="K162" s="31" t="s">
        <v>178</v>
      </c>
      <c r="L162" s="31" t="s">
        <v>178</v>
      </c>
      <c r="M162" s="31" t="s">
        <v>178</v>
      </c>
      <c r="N162" s="31" t="s">
        <v>178</v>
      </c>
      <c r="O162" s="31" t="s">
        <v>178</v>
      </c>
      <c r="P162" s="31" t="s">
        <v>178</v>
      </c>
      <c r="Q162" s="194" t="s">
        <v>513</v>
      </c>
      <c r="R162" s="194"/>
      <c r="S162" s="194"/>
      <c r="U162" s="131"/>
      <c r="V162" s="131"/>
      <c r="W162" s="131"/>
    </row>
    <row r="163" spans="1:23" ht="42" customHeight="1" x14ac:dyDescent="0.2">
      <c r="A163" s="31" t="s">
        <v>512</v>
      </c>
      <c r="B163" s="31" t="s">
        <v>512</v>
      </c>
      <c r="C163" s="31" t="s">
        <v>512</v>
      </c>
      <c r="D163" s="31" t="s">
        <v>512</v>
      </c>
      <c r="E163" s="31" t="s">
        <v>512</v>
      </c>
      <c r="F163" s="31" t="s">
        <v>512</v>
      </c>
      <c r="G163" s="31" t="s">
        <v>512</v>
      </c>
      <c r="H163" s="31" t="s">
        <v>512</v>
      </c>
      <c r="I163" s="31" t="s">
        <v>512</v>
      </c>
      <c r="J163" s="31" t="s">
        <v>512</v>
      </c>
      <c r="K163" s="31" t="s">
        <v>512</v>
      </c>
      <c r="L163" s="31" t="s">
        <v>512</v>
      </c>
      <c r="M163" s="31" t="s">
        <v>512</v>
      </c>
      <c r="N163" s="31" t="s">
        <v>512</v>
      </c>
      <c r="O163" s="31" t="s">
        <v>512</v>
      </c>
      <c r="P163" s="31" t="s">
        <v>512</v>
      </c>
      <c r="Q163" s="194" t="s">
        <v>514</v>
      </c>
      <c r="R163" s="194"/>
      <c r="S163" s="194"/>
    </row>
    <row r="164" spans="1:23" ht="42" customHeight="1" x14ac:dyDescent="0.2">
      <c r="A164" s="31" t="s">
        <v>218</v>
      </c>
      <c r="B164" s="31" t="s">
        <v>218</v>
      </c>
      <c r="C164" s="31" t="s">
        <v>218</v>
      </c>
      <c r="D164" s="31" t="s">
        <v>218</v>
      </c>
      <c r="E164" s="31" t="s">
        <v>218</v>
      </c>
      <c r="F164" s="31" t="s">
        <v>218</v>
      </c>
      <c r="G164" s="31" t="s">
        <v>218</v>
      </c>
      <c r="H164" s="31" t="s">
        <v>218</v>
      </c>
      <c r="I164" s="31" t="s">
        <v>218</v>
      </c>
      <c r="J164" s="31" t="s">
        <v>218</v>
      </c>
      <c r="K164" s="31" t="s">
        <v>218</v>
      </c>
      <c r="L164" s="31" t="s">
        <v>218</v>
      </c>
      <c r="M164" s="31" t="s">
        <v>218</v>
      </c>
      <c r="N164" s="31" t="s">
        <v>218</v>
      </c>
      <c r="O164" s="31" t="s">
        <v>218</v>
      </c>
      <c r="P164" s="31" t="s">
        <v>218</v>
      </c>
      <c r="Q164" s="194" t="s">
        <v>223</v>
      </c>
      <c r="R164" s="194"/>
      <c r="S164" s="194"/>
      <c r="U164" s="131"/>
      <c r="V164" s="131"/>
      <c r="W164" s="131"/>
    </row>
    <row r="165" spans="1:23" ht="42" customHeight="1" x14ac:dyDescent="0.2">
      <c r="A165" s="31" t="s">
        <v>305</v>
      </c>
      <c r="B165" s="31" t="s">
        <v>305</v>
      </c>
      <c r="C165" s="31" t="s">
        <v>305</v>
      </c>
      <c r="D165" s="31" t="s">
        <v>305</v>
      </c>
      <c r="E165" s="31" t="s">
        <v>305</v>
      </c>
      <c r="F165" s="31" t="s">
        <v>305</v>
      </c>
      <c r="G165" s="31" t="s">
        <v>305</v>
      </c>
      <c r="H165" s="31" t="s">
        <v>305</v>
      </c>
      <c r="I165" s="31" t="s">
        <v>305</v>
      </c>
      <c r="J165" s="31" t="s">
        <v>305</v>
      </c>
      <c r="K165" s="31" t="s">
        <v>305</v>
      </c>
      <c r="L165" s="31" t="s">
        <v>305</v>
      </c>
      <c r="M165" s="31" t="s">
        <v>305</v>
      </c>
      <c r="N165" s="31" t="s">
        <v>305</v>
      </c>
      <c r="O165" s="31" t="s">
        <v>305</v>
      </c>
      <c r="P165" s="31" t="s">
        <v>305</v>
      </c>
      <c r="Q165" s="204" t="s">
        <v>306</v>
      </c>
      <c r="R165" s="205"/>
      <c r="S165" s="206"/>
    </row>
    <row r="166" spans="1:23" ht="42" customHeight="1" x14ac:dyDescent="0.2">
      <c r="A166" s="31" t="s">
        <v>515</v>
      </c>
      <c r="B166" s="31" t="s">
        <v>515</v>
      </c>
      <c r="C166" s="31" t="s">
        <v>515</v>
      </c>
      <c r="D166" s="31" t="s">
        <v>515</v>
      </c>
      <c r="E166" s="31" t="s">
        <v>515</v>
      </c>
      <c r="F166" s="31" t="s">
        <v>515</v>
      </c>
      <c r="G166" s="31" t="s">
        <v>515</v>
      </c>
      <c r="H166" s="31" t="s">
        <v>515</v>
      </c>
      <c r="I166" s="31" t="s">
        <v>515</v>
      </c>
      <c r="J166" s="31" t="s">
        <v>515</v>
      </c>
      <c r="K166" s="31" t="s">
        <v>515</v>
      </c>
      <c r="L166" s="31" t="s">
        <v>515</v>
      </c>
      <c r="M166" s="31" t="s">
        <v>515</v>
      </c>
      <c r="N166" s="31" t="s">
        <v>515</v>
      </c>
      <c r="O166" s="31" t="s">
        <v>515</v>
      </c>
      <c r="P166" s="31" t="s">
        <v>515</v>
      </c>
      <c r="Q166" s="204" t="s">
        <v>307</v>
      </c>
      <c r="R166" s="205"/>
      <c r="S166" s="206"/>
    </row>
    <row r="167" spans="1:23" ht="42" customHeight="1" x14ac:dyDescent="0.2">
      <c r="A167" s="31" t="s">
        <v>516</v>
      </c>
      <c r="B167" s="31" t="s">
        <v>516</v>
      </c>
      <c r="C167" s="31" t="s">
        <v>516</v>
      </c>
      <c r="D167" s="31" t="s">
        <v>516</v>
      </c>
      <c r="E167" s="31" t="s">
        <v>516</v>
      </c>
      <c r="F167" s="31" t="s">
        <v>516</v>
      </c>
      <c r="G167" s="31" t="s">
        <v>516</v>
      </c>
      <c r="H167" s="31" t="s">
        <v>516</v>
      </c>
      <c r="I167" s="31" t="s">
        <v>516</v>
      </c>
      <c r="J167" s="31" t="s">
        <v>516</v>
      </c>
      <c r="K167" s="31" t="s">
        <v>516</v>
      </c>
      <c r="L167" s="31" t="s">
        <v>516</v>
      </c>
      <c r="M167" s="31" t="s">
        <v>516</v>
      </c>
      <c r="N167" s="31" t="s">
        <v>516</v>
      </c>
      <c r="O167" s="31" t="s">
        <v>516</v>
      </c>
      <c r="P167" s="31" t="s">
        <v>516</v>
      </c>
      <c r="Q167" s="194" t="s">
        <v>517</v>
      </c>
      <c r="R167" s="194"/>
      <c r="S167" s="194"/>
      <c r="U167" s="131"/>
      <c r="V167" s="131"/>
      <c r="W167" s="131"/>
    </row>
    <row r="168" spans="1:23" ht="42" customHeight="1" x14ac:dyDescent="0.2">
      <c r="A168" s="31" t="s">
        <v>518</v>
      </c>
      <c r="B168" s="31" t="s">
        <v>518</v>
      </c>
      <c r="C168" s="31" t="s">
        <v>518</v>
      </c>
      <c r="D168" s="31" t="s">
        <v>518</v>
      </c>
      <c r="E168" s="31" t="s">
        <v>518</v>
      </c>
      <c r="F168" s="31" t="s">
        <v>518</v>
      </c>
      <c r="G168" s="31" t="s">
        <v>518</v>
      </c>
      <c r="H168" s="31" t="s">
        <v>518</v>
      </c>
      <c r="I168" s="31" t="s">
        <v>518</v>
      </c>
      <c r="J168" s="31" t="s">
        <v>518</v>
      </c>
      <c r="K168" s="31" t="s">
        <v>518</v>
      </c>
      <c r="L168" s="31" t="s">
        <v>518</v>
      </c>
      <c r="M168" s="31" t="s">
        <v>518</v>
      </c>
      <c r="N168" s="31" t="s">
        <v>518</v>
      </c>
      <c r="O168" s="31" t="s">
        <v>518</v>
      </c>
      <c r="P168" s="31" t="s">
        <v>518</v>
      </c>
      <c r="Q168" s="194" t="s">
        <v>519</v>
      </c>
      <c r="R168" s="194"/>
      <c r="S168" s="194"/>
    </row>
    <row r="169" spans="1:23" ht="42" customHeight="1" x14ac:dyDescent="0.2">
      <c r="A169" s="31" t="s">
        <v>302</v>
      </c>
      <c r="B169" s="31" t="s">
        <v>302</v>
      </c>
      <c r="C169" s="31" t="s">
        <v>302</v>
      </c>
      <c r="D169" s="31" t="s">
        <v>232</v>
      </c>
      <c r="E169" s="31" t="s">
        <v>303</v>
      </c>
      <c r="F169" s="31" t="s">
        <v>452</v>
      </c>
      <c r="G169" s="31" t="s">
        <v>452</v>
      </c>
      <c r="H169" s="31" t="s">
        <v>452</v>
      </c>
      <c r="I169" s="31" t="s">
        <v>452</v>
      </c>
      <c r="J169" s="31" t="s">
        <v>452</v>
      </c>
      <c r="K169" s="31" t="s">
        <v>452</v>
      </c>
      <c r="L169" s="31" t="s">
        <v>452</v>
      </c>
      <c r="M169" s="31" t="s">
        <v>452</v>
      </c>
      <c r="N169" s="31" t="s">
        <v>452</v>
      </c>
      <c r="O169" s="31" t="s">
        <v>304</v>
      </c>
      <c r="P169" s="31" t="s">
        <v>301</v>
      </c>
      <c r="Q169" s="194" t="s">
        <v>239</v>
      </c>
      <c r="R169" s="194"/>
      <c r="S169" s="194"/>
      <c r="U169" s="131"/>
      <c r="V169" s="131"/>
      <c r="W169" s="131"/>
    </row>
    <row r="170" spans="1:23" ht="42" customHeight="1" x14ac:dyDescent="0.2">
      <c r="A170" s="31" t="s">
        <v>181</v>
      </c>
      <c r="B170" s="31" t="s">
        <v>181</v>
      </c>
      <c r="C170" s="31" t="s">
        <v>181</v>
      </c>
      <c r="D170" s="31" t="s">
        <v>181</v>
      </c>
      <c r="E170" s="31" t="s">
        <v>181</v>
      </c>
      <c r="F170" s="31" t="s">
        <v>181</v>
      </c>
      <c r="G170" s="31" t="s">
        <v>181</v>
      </c>
      <c r="H170" s="31" t="s">
        <v>181</v>
      </c>
      <c r="I170" s="31" t="s">
        <v>181</v>
      </c>
      <c r="J170" s="31" t="s">
        <v>181</v>
      </c>
      <c r="K170" s="31" t="s">
        <v>181</v>
      </c>
      <c r="L170" s="31" t="s">
        <v>181</v>
      </c>
      <c r="M170" s="31" t="s">
        <v>181</v>
      </c>
      <c r="N170" s="31" t="s">
        <v>181</v>
      </c>
      <c r="O170" s="31" t="s">
        <v>181</v>
      </c>
      <c r="P170" s="31" t="s">
        <v>181</v>
      </c>
      <c r="Q170" s="194" t="s">
        <v>224</v>
      </c>
      <c r="R170" s="194"/>
      <c r="S170" s="194"/>
      <c r="U170" s="131"/>
      <c r="V170" s="131"/>
      <c r="W170" s="131"/>
    </row>
    <row r="171" spans="1:23" ht="42" customHeight="1" x14ac:dyDescent="0.2">
      <c r="A171" s="31" t="s">
        <v>236</v>
      </c>
      <c r="B171" s="31" t="s">
        <v>236</v>
      </c>
      <c r="C171" s="31" t="s">
        <v>236</v>
      </c>
      <c r="D171" s="31" t="s">
        <v>236</v>
      </c>
      <c r="E171" s="31" t="s">
        <v>236</v>
      </c>
      <c r="F171" s="31" t="s">
        <v>236</v>
      </c>
      <c r="G171" s="31" t="s">
        <v>236</v>
      </c>
      <c r="H171" s="31" t="s">
        <v>236</v>
      </c>
      <c r="I171" s="31" t="s">
        <v>236</v>
      </c>
      <c r="J171" s="31" t="s">
        <v>236</v>
      </c>
      <c r="K171" s="31" t="s">
        <v>236</v>
      </c>
      <c r="L171" s="31" t="s">
        <v>236</v>
      </c>
      <c r="M171" s="31" t="s">
        <v>236</v>
      </c>
      <c r="N171" s="31" t="s">
        <v>236</v>
      </c>
      <c r="O171" s="31" t="s">
        <v>236</v>
      </c>
      <c r="P171" s="31" t="s">
        <v>236</v>
      </c>
      <c r="Q171" s="194" t="s">
        <v>300</v>
      </c>
      <c r="R171" s="194"/>
      <c r="S171" s="194"/>
    </row>
    <row r="172" spans="1:23" ht="42" customHeight="1" x14ac:dyDescent="0.2">
      <c r="A172" s="31" t="s">
        <v>182</v>
      </c>
      <c r="B172" s="31" t="s">
        <v>182</v>
      </c>
      <c r="C172" s="31" t="s">
        <v>182</v>
      </c>
      <c r="D172" s="31" t="s">
        <v>182</v>
      </c>
      <c r="E172" s="31" t="s">
        <v>182</v>
      </c>
      <c r="F172" s="31" t="s">
        <v>182</v>
      </c>
      <c r="G172" s="31" t="s">
        <v>182</v>
      </c>
      <c r="H172" s="31" t="s">
        <v>182</v>
      </c>
      <c r="I172" s="31" t="s">
        <v>182</v>
      </c>
      <c r="J172" s="31" t="s">
        <v>182</v>
      </c>
      <c r="K172" s="31" t="s">
        <v>182</v>
      </c>
      <c r="L172" s="31" t="s">
        <v>182</v>
      </c>
      <c r="M172" s="31" t="s">
        <v>182</v>
      </c>
      <c r="N172" s="31" t="s">
        <v>182</v>
      </c>
      <c r="O172" s="31" t="s">
        <v>182</v>
      </c>
      <c r="P172" s="31" t="s">
        <v>182</v>
      </c>
      <c r="Q172" s="194" t="s">
        <v>225</v>
      </c>
      <c r="R172" s="194"/>
      <c r="S172" s="194"/>
      <c r="U172" s="131"/>
      <c r="V172" s="131"/>
      <c r="W172" s="131"/>
    </row>
    <row r="173" spans="1:23" ht="42" customHeight="1" x14ac:dyDescent="0.2">
      <c r="A173" s="31" t="s">
        <v>219</v>
      </c>
      <c r="B173" s="31" t="s">
        <v>219</v>
      </c>
      <c r="C173" s="31" t="s">
        <v>219</v>
      </c>
      <c r="D173" s="31" t="s">
        <v>219</v>
      </c>
      <c r="E173" s="31" t="s">
        <v>219</v>
      </c>
      <c r="F173" s="31" t="s">
        <v>219</v>
      </c>
      <c r="G173" s="31" t="s">
        <v>219</v>
      </c>
      <c r="H173" s="31" t="s">
        <v>219</v>
      </c>
      <c r="I173" s="31" t="s">
        <v>219</v>
      </c>
      <c r="J173" s="31" t="s">
        <v>219</v>
      </c>
      <c r="K173" s="31" t="s">
        <v>219</v>
      </c>
      <c r="L173" s="31" t="s">
        <v>219</v>
      </c>
      <c r="M173" s="31" t="s">
        <v>219</v>
      </c>
      <c r="N173" s="31" t="s">
        <v>219</v>
      </c>
      <c r="O173" s="31" t="s">
        <v>219</v>
      </c>
      <c r="P173" s="31" t="s">
        <v>219</v>
      </c>
      <c r="Q173" s="194" t="s">
        <v>226</v>
      </c>
      <c r="R173" s="194"/>
      <c r="S173" s="194"/>
      <c r="U173" s="131"/>
      <c r="V173" s="131"/>
      <c r="W173" s="131"/>
    </row>
    <row r="174" spans="1:23" ht="42" customHeight="1" x14ac:dyDescent="0.2">
      <c r="A174" s="31" t="s">
        <v>402</v>
      </c>
      <c r="B174" s="31" t="s">
        <v>402</v>
      </c>
      <c r="C174" s="31" t="s">
        <v>402</v>
      </c>
      <c r="D174" s="31" t="s">
        <v>402</v>
      </c>
      <c r="E174" s="31" t="s">
        <v>402</v>
      </c>
      <c r="F174" s="31" t="s">
        <v>402</v>
      </c>
      <c r="G174" s="31" t="s">
        <v>402</v>
      </c>
      <c r="H174" s="31" t="s">
        <v>402</v>
      </c>
      <c r="I174" s="31" t="s">
        <v>402</v>
      </c>
      <c r="J174" s="31" t="s">
        <v>402</v>
      </c>
      <c r="K174" s="31" t="s">
        <v>402</v>
      </c>
      <c r="L174" s="31" t="s">
        <v>402</v>
      </c>
      <c r="M174" s="31" t="s">
        <v>402</v>
      </c>
      <c r="N174" s="31" t="s">
        <v>402</v>
      </c>
      <c r="O174" s="31" t="s">
        <v>402</v>
      </c>
      <c r="P174" s="31" t="s">
        <v>402</v>
      </c>
      <c r="Q174" s="200" t="s">
        <v>482</v>
      </c>
      <c r="R174" s="201"/>
      <c r="S174" s="202"/>
    </row>
    <row r="175" spans="1:23" ht="42" customHeight="1" x14ac:dyDescent="0.2">
      <c r="A175" s="31" t="s">
        <v>212</v>
      </c>
      <c r="B175" s="31" t="s">
        <v>212</v>
      </c>
      <c r="C175" s="31" t="s">
        <v>212</v>
      </c>
      <c r="D175" s="31" t="s">
        <v>212</v>
      </c>
      <c r="E175" s="31" t="s">
        <v>212</v>
      </c>
      <c r="F175" s="31" t="s">
        <v>212</v>
      </c>
      <c r="G175" s="31" t="s">
        <v>212</v>
      </c>
      <c r="H175" s="31" t="s">
        <v>212</v>
      </c>
      <c r="I175" s="31" t="s">
        <v>212</v>
      </c>
      <c r="J175" s="31" t="s">
        <v>212</v>
      </c>
      <c r="K175" s="31" t="s">
        <v>212</v>
      </c>
      <c r="L175" s="31" t="s">
        <v>212</v>
      </c>
      <c r="M175" s="31" t="s">
        <v>212</v>
      </c>
      <c r="N175" s="31" t="s">
        <v>212</v>
      </c>
      <c r="O175" s="31" t="s">
        <v>212</v>
      </c>
      <c r="P175" s="31" t="s">
        <v>212</v>
      </c>
      <c r="Q175" s="194" t="s">
        <v>214</v>
      </c>
      <c r="R175" s="194"/>
      <c r="S175" s="194"/>
      <c r="U175" s="131"/>
      <c r="V175" s="131"/>
      <c r="W175" s="131"/>
    </row>
    <row r="176" spans="1:23" ht="42" customHeight="1" x14ac:dyDescent="0.2">
      <c r="A176" s="31" t="s">
        <v>213</v>
      </c>
      <c r="B176" s="31" t="s">
        <v>213</v>
      </c>
      <c r="C176" s="31" t="s">
        <v>213</v>
      </c>
      <c r="D176" s="31" t="s">
        <v>213</v>
      </c>
      <c r="E176" s="31" t="s">
        <v>213</v>
      </c>
      <c r="F176" s="31" t="s">
        <v>213</v>
      </c>
      <c r="G176" s="31" t="s">
        <v>213</v>
      </c>
      <c r="H176" s="31" t="s">
        <v>213</v>
      </c>
      <c r="I176" s="31" t="s">
        <v>213</v>
      </c>
      <c r="J176" s="31" t="s">
        <v>213</v>
      </c>
      <c r="K176" s="31" t="s">
        <v>213</v>
      </c>
      <c r="L176" s="31" t="s">
        <v>213</v>
      </c>
      <c r="M176" s="31" t="s">
        <v>213</v>
      </c>
      <c r="N176" s="31" t="s">
        <v>213</v>
      </c>
      <c r="O176" s="31" t="s">
        <v>213</v>
      </c>
      <c r="P176" s="31" t="s">
        <v>213</v>
      </c>
      <c r="Q176" s="194" t="s">
        <v>215</v>
      </c>
      <c r="R176" s="194"/>
      <c r="S176" s="194"/>
      <c r="U176" s="131"/>
      <c r="V176" s="131"/>
      <c r="W176" s="131"/>
    </row>
    <row r="177" spans="1:27" ht="42" customHeight="1" x14ac:dyDescent="0.2">
      <c r="A177" s="31" t="s">
        <v>522</v>
      </c>
      <c r="B177" s="31" t="s">
        <v>522</v>
      </c>
      <c r="C177" s="31" t="s">
        <v>522</v>
      </c>
      <c r="D177" s="31" t="s">
        <v>522</v>
      </c>
      <c r="E177" s="31" t="s">
        <v>522</v>
      </c>
      <c r="F177" s="31" t="s">
        <v>522</v>
      </c>
      <c r="G177" s="31" t="s">
        <v>522</v>
      </c>
      <c r="H177" s="31" t="s">
        <v>522</v>
      </c>
      <c r="I177" s="31" t="s">
        <v>522</v>
      </c>
      <c r="J177" s="31" t="s">
        <v>522</v>
      </c>
      <c r="K177" s="31" t="s">
        <v>522</v>
      </c>
      <c r="L177" s="31" t="s">
        <v>522</v>
      </c>
      <c r="M177" s="31" t="s">
        <v>522</v>
      </c>
      <c r="N177" s="31" t="s">
        <v>522</v>
      </c>
      <c r="O177" s="31" t="s">
        <v>522</v>
      </c>
      <c r="P177" s="31" t="s">
        <v>522</v>
      </c>
      <c r="Q177" s="194" t="s">
        <v>523</v>
      </c>
      <c r="R177" s="194"/>
      <c r="S177" s="194"/>
    </row>
    <row r="178" spans="1:27" ht="42" customHeight="1" x14ac:dyDescent="0.2">
      <c r="A178" s="31" t="s">
        <v>524</v>
      </c>
      <c r="B178" s="31" t="s">
        <v>524</v>
      </c>
      <c r="C178" s="31" t="s">
        <v>524</v>
      </c>
      <c r="D178" s="31" t="s">
        <v>524</v>
      </c>
      <c r="E178" s="31" t="s">
        <v>524</v>
      </c>
      <c r="F178" s="31" t="s">
        <v>524</v>
      </c>
      <c r="G178" s="31" t="s">
        <v>524</v>
      </c>
      <c r="H178" s="31" t="s">
        <v>524</v>
      </c>
      <c r="I178" s="31" t="s">
        <v>524</v>
      </c>
      <c r="J178" s="31" t="s">
        <v>524</v>
      </c>
      <c r="K178" s="31" t="s">
        <v>524</v>
      </c>
      <c r="L178" s="31" t="s">
        <v>524</v>
      </c>
      <c r="M178" s="31" t="s">
        <v>524</v>
      </c>
      <c r="N178" s="31" t="s">
        <v>524</v>
      </c>
      <c r="O178" s="31" t="s">
        <v>524</v>
      </c>
      <c r="P178" s="31" t="s">
        <v>524</v>
      </c>
      <c r="Q178" s="194" t="s">
        <v>525</v>
      </c>
      <c r="R178" s="194"/>
      <c r="S178" s="194"/>
    </row>
    <row r="179" spans="1:27" ht="42" customHeight="1" x14ac:dyDescent="0.2">
      <c r="A179" s="31" t="s">
        <v>177</v>
      </c>
      <c r="B179" s="31" t="s">
        <v>177</v>
      </c>
      <c r="C179" s="31" t="s">
        <v>177</v>
      </c>
      <c r="D179" s="31" t="s">
        <v>177</v>
      </c>
      <c r="E179" s="31" t="s">
        <v>177</v>
      </c>
      <c r="F179" s="31" t="s">
        <v>177</v>
      </c>
      <c r="G179" s="31" t="s">
        <v>177</v>
      </c>
      <c r="H179" s="31" t="s">
        <v>177</v>
      </c>
      <c r="I179" s="31" t="s">
        <v>177</v>
      </c>
      <c r="J179" s="31" t="s">
        <v>177</v>
      </c>
      <c r="K179" s="31" t="s">
        <v>177</v>
      </c>
      <c r="L179" s="31" t="s">
        <v>177</v>
      </c>
      <c r="M179" s="31" t="s">
        <v>177</v>
      </c>
      <c r="N179" s="31" t="s">
        <v>177</v>
      </c>
      <c r="O179" s="31" t="s">
        <v>177</v>
      </c>
      <c r="P179" s="31" t="s">
        <v>177</v>
      </c>
      <c r="Q179" s="194" t="s">
        <v>216</v>
      </c>
      <c r="R179" s="194"/>
      <c r="S179" s="194"/>
      <c r="U179" s="131"/>
      <c r="V179" s="131"/>
      <c r="W179" s="131"/>
      <c r="X179" s="131"/>
      <c r="Y179" s="131"/>
      <c r="Z179" s="131"/>
      <c r="AA179" s="131"/>
    </row>
    <row r="180" spans="1:27" ht="51" x14ac:dyDescent="0.2">
      <c r="A180" s="209" t="s">
        <v>289</v>
      </c>
      <c r="B180" s="209"/>
      <c r="C180" s="209"/>
      <c r="D180" s="209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09"/>
      <c r="P180" s="209"/>
      <c r="Q180" s="64" t="s">
        <v>240</v>
      </c>
      <c r="R180" s="207" t="s">
        <v>149</v>
      </c>
      <c r="S180" s="208"/>
    </row>
    <row r="181" spans="1:27" ht="27.75" customHeight="1" x14ac:dyDescent="0.2">
      <c r="A181" s="71" t="s">
        <v>137</v>
      </c>
      <c r="B181" s="71" t="s">
        <v>137</v>
      </c>
      <c r="C181" s="71" t="s">
        <v>137</v>
      </c>
      <c r="D181" s="71" t="s">
        <v>137</v>
      </c>
      <c r="E181" s="71" t="s">
        <v>137</v>
      </c>
      <c r="F181" s="71" t="s">
        <v>137</v>
      </c>
      <c r="G181" s="71" t="s">
        <v>137</v>
      </c>
      <c r="H181" s="71" t="s">
        <v>137</v>
      </c>
      <c r="I181" s="71" t="s">
        <v>137</v>
      </c>
      <c r="J181" s="71" t="s">
        <v>137</v>
      </c>
      <c r="K181" s="71" t="s">
        <v>137</v>
      </c>
      <c r="L181" s="71" t="s">
        <v>137</v>
      </c>
      <c r="M181" s="71" t="s">
        <v>137</v>
      </c>
      <c r="N181" s="71" t="s">
        <v>137</v>
      </c>
      <c r="O181" s="71" t="s">
        <v>137</v>
      </c>
      <c r="P181" s="71" t="s">
        <v>137</v>
      </c>
      <c r="Q181" s="65" t="s">
        <v>290</v>
      </c>
      <c r="R181" s="222" t="s">
        <v>291</v>
      </c>
      <c r="S181" s="223"/>
    </row>
    <row r="182" spans="1:27" ht="42" customHeight="1" x14ac:dyDescent="0.2">
      <c r="A182" s="203" t="s">
        <v>418</v>
      </c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U182" s="131"/>
      <c r="V182" s="131"/>
      <c r="W182" s="131"/>
    </row>
    <row r="183" spans="1:27" ht="42" customHeight="1" x14ac:dyDescent="0.2">
      <c r="A183" s="53"/>
      <c r="B183" s="31" t="s">
        <v>409</v>
      </c>
      <c r="C183" s="31" t="s">
        <v>409</v>
      </c>
      <c r="D183" s="31" t="s">
        <v>409</v>
      </c>
      <c r="E183" s="31" t="s">
        <v>409</v>
      </c>
      <c r="F183" s="31" t="s">
        <v>409</v>
      </c>
      <c r="G183" s="31" t="s">
        <v>409</v>
      </c>
      <c r="H183" s="31" t="s">
        <v>409</v>
      </c>
      <c r="I183" s="31" t="s">
        <v>409</v>
      </c>
      <c r="J183" s="31" t="s">
        <v>409</v>
      </c>
      <c r="K183" s="31" t="s">
        <v>555</v>
      </c>
      <c r="L183" s="31" t="s">
        <v>555</v>
      </c>
      <c r="M183" s="31" t="s">
        <v>555</v>
      </c>
      <c r="N183" s="31" t="s">
        <v>555</v>
      </c>
      <c r="O183" s="31" t="s">
        <v>555</v>
      </c>
      <c r="P183" s="53"/>
      <c r="Q183" s="194" t="s">
        <v>419</v>
      </c>
      <c r="R183" s="194"/>
      <c r="S183" s="194"/>
      <c r="T183" t="s">
        <v>528</v>
      </c>
      <c r="U183" s="131"/>
      <c r="V183" s="131"/>
      <c r="W183" s="131"/>
    </row>
    <row r="184" spans="1:27" ht="42" customHeight="1" x14ac:dyDescent="0.2">
      <c r="A184" s="53"/>
      <c r="B184" s="31" t="s">
        <v>410</v>
      </c>
      <c r="C184" s="31" t="s">
        <v>410</v>
      </c>
      <c r="D184" s="31" t="s">
        <v>410</v>
      </c>
      <c r="E184" s="31" t="s">
        <v>410</v>
      </c>
      <c r="F184" s="31" t="s">
        <v>410</v>
      </c>
      <c r="G184" s="31" t="s">
        <v>410</v>
      </c>
      <c r="H184" s="31" t="s">
        <v>410</v>
      </c>
      <c r="I184" s="31" t="s">
        <v>410</v>
      </c>
      <c r="J184" s="31" t="s">
        <v>410</v>
      </c>
      <c r="K184" s="31" t="s">
        <v>530</v>
      </c>
      <c r="L184" s="31" t="s">
        <v>530</v>
      </c>
      <c r="M184" s="31" t="s">
        <v>530</v>
      </c>
      <c r="N184" s="31" t="s">
        <v>530</v>
      </c>
      <c r="O184" s="31" t="s">
        <v>530</v>
      </c>
      <c r="P184" s="53"/>
      <c r="Q184" s="194" t="s">
        <v>420</v>
      </c>
      <c r="R184" s="194"/>
      <c r="S184" s="194"/>
      <c r="T184" t="s">
        <v>528</v>
      </c>
    </row>
    <row r="185" spans="1:27" ht="42" customHeight="1" x14ac:dyDescent="0.2">
      <c r="A185" s="53"/>
      <c r="B185" s="31" t="s">
        <v>411</v>
      </c>
      <c r="C185" s="31" t="s">
        <v>411</v>
      </c>
      <c r="D185" s="31" t="s">
        <v>411</v>
      </c>
      <c r="E185" s="31" t="s">
        <v>411</v>
      </c>
      <c r="F185" s="31" t="s">
        <v>411</v>
      </c>
      <c r="G185" s="31" t="s">
        <v>411</v>
      </c>
      <c r="H185" s="31" t="s">
        <v>411</v>
      </c>
      <c r="I185" s="31" t="s">
        <v>411</v>
      </c>
      <c r="J185" s="31" t="s">
        <v>411</v>
      </c>
      <c r="K185" s="31" t="s">
        <v>531</v>
      </c>
      <c r="L185" s="31" t="s">
        <v>531</v>
      </c>
      <c r="M185" s="31" t="s">
        <v>531</v>
      </c>
      <c r="N185" s="31" t="s">
        <v>531</v>
      </c>
      <c r="O185" s="31" t="s">
        <v>531</v>
      </c>
      <c r="P185" s="53"/>
      <c r="Q185" s="194" t="s">
        <v>421</v>
      </c>
      <c r="R185" s="194"/>
      <c r="S185" s="194"/>
      <c r="T185" t="s">
        <v>528</v>
      </c>
      <c r="U185" s="131"/>
      <c r="V185" s="131"/>
      <c r="W185" s="131"/>
    </row>
    <row r="186" spans="1:27" ht="42" customHeight="1" x14ac:dyDescent="0.2">
      <c r="A186" s="53"/>
      <c r="B186" s="31" t="s">
        <v>412</v>
      </c>
      <c r="C186" s="31" t="s">
        <v>412</v>
      </c>
      <c r="D186" s="31" t="s">
        <v>412</v>
      </c>
      <c r="E186" s="31" t="s">
        <v>412</v>
      </c>
      <c r="F186" s="31" t="s">
        <v>412</v>
      </c>
      <c r="G186" s="31" t="s">
        <v>412</v>
      </c>
      <c r="H186" s="31" t="s">
        <v>412</v>
      </c>
      <c r="I186" s="31" t="s">
        <v>412</v>
      </c>
      <c r="J186" s="31" t="s">
        <v>412</v>
      </c>
      <c r="K186" s="31" t="s">
        <v>532</v>
      </c>
      <c r="L186" s="31" t="s">
        <v>532</v>
      </c>
      <c r="M186" s="31" t="s">
        <v>532</v>
      </c>
      <c r="N186" s="31" t="s">
        <v>532</v>
      </c>
      <c r="O186" s="31" t="s">
        <v>532</v>
      </c>
      <c r="P186" s="53"/>
      <c r="Q186" s="194" t="s">
        <v>422</v>
      </c>
      <c r="R186" s="194"/>
      <c r="S186" s="194"/>
      <c r="T186" t="s">
        <v>528</v>
      </c>
      <c r="U186" s="131"/>
      <c r="V186" s="131"/>
      <c r="W186" s="131"/>
    </row>
    <row r="187" spans="1:27" ht="42" customHeight="1" x14ac:dyDescent="0.2">
      <c r="A187" s="31" t="s">
        <v>413</v>
      </c>
      <c r="B187" s="31" t="s">
        <v>413</v>
      </c>
      <c r="C187" s="31" t="s">
        <v>413</v>
      </c>
      <c r="D187" s="31" t="s">
        <v>413</v>
      </c>
      <c r="E187" s="31" t="s">
        <v>413</v>
      </c>
      <c r="F187" s="31" t="s">
        <v>413</v>
      </c>
      <c r="G187" s="31" t="s">
        <v>413</v>
      </c>
      <c r="H187" s="31" t="s">
        <v>413</v>
      </c>
      <c r="I187" s="31" t="s">
        <v>413</v>
      </c>
      <c r="J187" s="31" t="s">
        <v>413</v>
      </c>
      <c r="K187" s="31" t="s">
        <v>533</v>
      </c>
      <c r="L187" s="31" t="s">
        <v>533</v>
      </c>
      <c r="M187" s="31" t="s">
        <v>533</v>
      </c>
      <c r="N187" s="31" t="s">
        <v>533</v>
      </c>
      <c r="O187" s="31" t="s">
        <v>533</v>
      </c>
      <c r="P187" s="31" t="s">
        <v>413</v>
      </c>
      <c r="Q187" s="194" t="s">
        <v>423</v>
      </c>
      <c r="R187" s="194"/>
      <c r="S187" s="194"/>
      <c r="T187" t="s">
        <v>528</v>
      </c>
      <c r="U187" s="131"/>
      <c r="V187" s="131"/>
      <c r="W187" s="131"/>
    </row>
    <row r="188" spans="1:27" ht="42" customHeight="1" x14ac:dyDescent="0.2">
      <c r="A188" s="31" t="s">
        <v>414</v>
      </c>
      <c r="B188" s="31" t="s">
        <v>414</v>
      </c>
      <c r="C188" s="31" t="s">
        <v>414</v>
      </c>
      <c r="D188" s="31" t="s">
        <v>414</v>
      </c>
      <c r="E188" s="31" t="s">
        <v>414</v>
      </c>
      <c r="F188" s="31" t="s">
        <v>414</v>
      </c>
      <c r="G188" s="31" t="s">
        <v>414</v>
      </c>
      <c r="H188" s="31" t="s">
        <v>414</v>
      </c>
      <c r="I188" s="31" t="s">
        <v>414</v>
      </c>
      <c r="J188" s="31" t="s">
        <v>414</v>
      </c>
      <c r="K188" s="31" t="s">
        <v>534</v>
      </c>
      <c r="L188" s="31" t="s">
        <v>534</v>
      </c>
      <c r="M188" s="31" t="s">
        <v>534</v>
      </c>
      <c r="N188" s="31" t="s">
        <v>534</v>
      </c>
      <c r="O188" s="31" t="s">
        <v>534</v>
      </c>
      <c r="P188" s="31" t="s">
        <v>414</v>
      </c>
      <c r="Q188" s="194" t="s">
        <v>424</v>
      </c>
      <c r="R188" s="194"/>
      <c r="S188" s="194"/>
      <c r="T188" t="s">
        <v>528</v>
      </c>
    </row>
    <row r="189" spans="1:27" ht="42" customHeight="1" x14ac:dyDescent="0.2">
      <c r="A189" s="31" t="s">
        <v>415</v>
      </c>
      <c r="B189" s="31" t="s">
        <v>415</v>
      </c>
      <c r="C189" s="31" t="s">
        <v>415</v>
      </c>
      <c r="D189" s="31" t="s">
        <v>415</v>
      </c>
      <c r="E189" s="31" t="s">
        <v>415</v>
      </c>
      <c r="F189" s="31" t="s">
        <v>415</v>
      </c>
      <c r="G189" s="31" t="s">
        <v>415</v>
      </c>
      <c r="H189" s="31" t="s">
        <v>415</v>
      </c>
      <c r="I189" s="31" t="s">
        <v>415</v>
      </c>
      <c r="J189" s="31" t="s">
        <v>415</v>
      </c>
      <c r="K189" s="31" t="s">
        <v>535</v>
      </c>
      <c r="L189" s="31" t="s">
        <v>535</v>
      </c>
      <c r="M189" s="31" t="s">
        <v>535</v>
      </c>
      <c r="N189" s="31" t="s">
        <v>535</v>
      </c>
      <c r="O189" s="31" t="s">
        <v>535</v>
      </c>
      <c r="P189" s="31" t="s">
        <v>415</v>
      </c>
      <c r="Q189" s="194" t="s">
        <v>425</v>
      </c>
      <c r="R189" s="194"/>
      <c r="S189" s="194"/>
      <c r="T189" t="s">
        <v>528</v>
      </c>
    </row>
    <row r="190" spans="1:27" ht="42" customHeight="1" x14ac:dyDescent="0.2">
      <c r="A190" s="31" t="s">
        <v>416</v>
      </c>
      <c r="B190" s="31" t="s">
        <v>416</v>
      </c>
      <c r="C190" s="31" t="s">
        <v>416</v>
      </c>
      <c r="D190" s="31" t="s">
        <v>416</v>
      </c>
      <c r="E190" s="31" t="s">
        <v>416</v>
      </c>
      <c r="F190" s="31" t="s">
        <v>416</v>
      </c>
      <c r="G190" s="31" t="s">
        <v>416</v>
      </c>
      <c r="H190" s="31" t="s">
        <v>416</v>
      </c>
      <c r="I190" s="31" t="s">
        <v>416</v>
      </c>
      <c r="J190" s="31" t="s">
        <v>416</v>
      </c>
      <c r="K190" s="31" t="s">
        <v>536</v>
      </c>
      <c r="L190" s="31" t="s">
        <v>536</v>
      </c>
      <c r="M190" s="31" t="s">
        <v>536</v>
      </c>
      <c r="N190" s="31" t="s">
        <v>536</v>
      </c>
      <c r="O190" s="31" t="s">
        <v>536</v>
      </c>
      <c r="P190" s="31" t="s">
        <v>416</v>
      </c>
      <c r="Q190" s="194" t="s">
        <v>426</v>
      </c>
      <c r="R190" s="194"/>
      <c r="S190" s="194"/>
      <c r="T190" t="s">
        <v>528</v>
      </c>
    </row>
    <row r="191" spans="1:27" ht="42" customHeight="1" x14ac:dyDescent="0.2">
      <c r="A191" s="96"/>
      <c r="B191" s="31" t="s">
        <v>417</v>
      </c>
      <c r="C191" s="31" t="s">
        <v>417</v>
      </c>
      <c r="D191" s="31" t="s">
        <v>417</v>
      </c>
      <c r="E191" s="31" t="s">
        <v>417</v>
      </c>
      <c r="F191" s="31" t="s">
        <v>417</v>
      </c>
      <c r="G191" s="31" t="s">
        <v>417</v>
      </c>
      <c r="H191" s="31" t="s">
        <v>417</v>
      </c>
      <c r="I191" s="31" t="s">
        <v>417</v>
      </c>
      <c r="J191" s="31" t="s">
        <v>417</v>
      </c>
      <c r="K191" s="31" t="s">
        <v>537</v>
      </c>
      <c r="L191" s="31" t="s">
        <v>537</v>
      </c>
      <c r="M191" s="31" t="s">
        <v>537</v>
      </c>
      <c r="N191" s="31" t="s">
        <v>537</v>
      </c>
      <c r="O191" s="31" t="s">
        <v>537</v>
      </c>
      <c r="P191" s="96"/>
      <c r="Q191" s="194" t="s">
        <v>427</v>
      </c>
      <c r="R191" s="194"/>
      <c r="S191" s="194"/>
      <c r="T191" t="s">
        <v>528</v>
      </c>
    </row>
    <row r="192" spans="1:27" ht="42" customHeight="1" x14ac:dyDescent="0.2">
      <c r="A192" s="203" t="s">
        <v>428</v>
      </c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U192" s="131"/>
      <c r="V192" s="131"/>
      <c r="W192" s="131"/>
    </row>
    <row r="193" spans="1:23" ht="42" customHeight="1" x14ac:dyDescent="0.2">
      <c r="A193" s="31" t="s">
        <v>429</v>
      </c>
      <c r="B193" s="31" t="s">
        <v>429</v>
      </c>
      <c r="C193" s="31" t="s">
        <v>429</v>
      </c>
      <c r="D193" s="31" t="s">
        <v>429</v>
      </c>
      <c r="E193" s="31" t="s">
        <v>429</v>
      </c>
      <c r="F193" s="31" t="s">
        <v>429</v>
      </c>
      <c r="G193" s="31" t="s">
        <v>429</v>
      </c>
      <c r="H193" s="31" t="s">
        <v>429</v>
      </c>
      <c r="I193" s="31" t="s">
        <v>429</v>
      </c>
      <c r="J193" s="31" t="s">
        <v>429</v>
      </c>
      <c r="K193" s="31" t="s">
        <v>429</v>
      </c>
      <c r="L193" s="31" t="s">
        <v>429</v>
      </c>
      <c r="M193" s="31" t="s">
        <v>429</v>
      </c>
      <c r="N193" s="31" t="s">
        <v>429</v>
      </c>
      <c r="O193" s="31" t="s">
        <v>429</v>
      </c>
      <c r="P193" s="31" t="s">
        <v>429</v>
      </c>
      <c r="Q193" s="194" t="s">
        <v>431</v>
      </c>
      <c r="R193" s="194"/>
      <c r="S193" s="194"/>
      <c r="U193" s="131"/>
      <c r="V193" s="131"/>
      <c r="W193" s="131"/>
    </row>
    <row r="194" spans="1:23" ht="42" customHeight="1" x14ac:dyDescent="0.2">
      <c r="A194" s="31" t="s">
        <v>430</v>
      </c>
      <c r="B194" s="31" t="s">
        <v>430</v>
      </c>
      <c r="C194" s="31" t="s">
        <v>430</v>
      </c>
      <c r="D194" s="31" t="s">
        <v>430</v>
      </c>
      <c r="E194" s="31" t="s">
        <v>430</v>
      </c>
      <c r="F194" s="31" t="s">
        <v>430</v>
      </c>
      <c r="G194" s="31" t="s">
        <v>430</v>
      </c>
      <c r="H194" s="31" t="s">
        <v>430</v>
      </c>
      <c r="I194" s="31" t="s">
        <v>430</v>
      </c>
      <c r="J194" s="31" t="s">
        <v>430</v>
      </c>
      <c r="K194" s="31" t="s">
        <v>430</v>
      </c>
      <c r="L194" s="31" t="s">
        <v>430</v>
      </c>
      <c r="M194" s="31" t="s">
        <v>430</v>
      </c>
      <c r="N194" s="31" t="s">
        <v>430</v>
      </c>
      <c r="O194" s="31" t="s">
        <v>430</v>
      </c>
      <c r="P194" s="31" t="s">
        <v>430</v>
      </c>
      <c r="Q194" s="194" t="s">
        <v>432</v>
      </c>
      <c r="R194" s="194"/>
      <c r="S194" s="194"/>
      <c r="U194" s="131"/>
      <c r="V194" s="131"/>
      <c r="W194" s="131"/>
    </row>
    <row r="195" spans="1:23" ht="42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194"/>
      <c r="R195" s="194"/>
      <c r="S195" s="194"/>
      <c r="U195" s="131"/>
      <c r="V195" s="131"/>
      <c r="W195" s="131"/>
    </row>
    <row r="196" spans="1:23" ht="42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194"/>
      <c r="R196" s="194"/>
      <c r="S196" s="194"/>
      <c r="U196" s="131"/>
      <c r="V196" s="131"/>
      <c r="W196" s="131"/>
    </row>
    <row r="197" spans="1:23" ht="36" customHeight="1" x14ac:dyDescent="0.2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194"/>
      <c r="R197" s="194"/>
      <c r="S197" s="194"/>
    </row>
    <row r="198" spans="1:23" ht="27.75" customHeight="1" x14ac:dyDescent="0.2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224"/>
      <c r="R198" s="225"/>
      <c r="S198" s="226"/>
    </row>
    <row r="199" spans="1:23" ht="27.75" customHeight="1" x14ac:dyDescent="0.2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224"/>
      <c r="R199" s="225"/>
      <c r="S199" s="226"/>
    </row>
    <row r="200" spans="1:23" ht="27.75" customHeight="1" x14ac:dyDescent="0.2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224"/>
      <c r="R200" s="225"/>
      <c r="S200" s="226"/>
    </row>
    <row r="201" spans="1:23" ht="27.75" customHeight="1" x14ac:dyDescent="0.2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229"/>
      <c r="R201" s="230"/>
      <c r="S201" s="231"/>
    </row>
    <row r="202" spans="1:23" ht="27.75" customHeight="1" x14ac:dyDescent="0.2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228"/>
      <c r="R202" s="228"/>
      <c r="S202" s="228"/>
    </row>
    <row r="203" spans="1:23" ht="27.75" customHeight="1" x14ac:dyDescent="0.2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228"/>
      <c r="R203" s="228"/>
      <c r="S203" s="228"/>
    </row>
    <row r="204" spans="1:23" ht="27.75" customHeight="1" x14ac:dyDescent="0.2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228"/>
      <c r="R204" s="228"/>
      <c r="S204" s="228"/>
    </row>
    <row r="205" spans="1:23" ht="27.75" customHeight="1" x14ac:dyDescent="0.2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228"/>
      <c r="R205" s="228"/>
      <c r="S205" s="228"/>
    </row>
    <row r="206" spans="1:23" ht="27.75" customHeight="1" x14ac:dyDescent="0.2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228"/>
      <c r="R206" s="228"/>
      <c r="S206" s="228"/>
    </row>
    <row r="207" spans="1:23" ht="27.75" customHeight="1" x14ac:dyDescent="0.2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228"/>
      <c r="R207" s="228"/>
      <c r="S207" s="228"/>
    </row>
    <row r="208" spans="1:23" ht="27.75" customHeight="1" x14ac:dyDescent="0.2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228"/>
      <c r="R208" s="228"/>
      <c r="S208" s="228"/>
    </row>
    <row r="209" spans="1:19" ht="27.75" customHeight="1" x14ac:dyDescent="0.2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228"/>
      <c r="R209" s="228"/>
      <c r="S209" s="228"/>
    </row>
    <row r="210" spans="1:19" ht="27.75" customHeight="1" x14ac:dyDescent="0.2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228"/>
      <c r="R210" s="228"/>
      <c r="S210" s="228"/>
    </row>
    <row r="211" spans="1:19" ht="27.75" customHeight="1" x14ac:dyDescent="0.2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228"/>
      <c r="R211" s="228"/>
      <c r="S211" s="228"/>
    </row>
    <row r="212" spans="1:19" ht="27.75" customHeight="1" x14ac:dyDescent="0.2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228"/>
      <c r="R212" s="228"/>
      <c r="S212" s="228"/>
    </row>
    <row r="213" spans="1:19" ht="27.75" customHeight="1" x14ac:dyDescent="0.2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228"/>
      <c r="R213" s="228"/>
      <c r="S213" s="228"/>
    </row>
    <row r="214" spans="1:19" ht="27.75" customHeight="1" x14ac:dyDescent="0.2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228"/>
      <c r="R214" s="228"/>
      <c r="S214" s="228"/>
    </row>
    <row r="215" spans="1:19" ht="27.75" customHeight="1" x14ac:dyDescent="0.2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228"/>
      <c r="R215" s="228"/>
      <c r="S215" s="228"/>
    </row>
    <row r="216" spans="1:19" ht="27.75" customHeight="1" x14ac:dyDescent="0.2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228"/>
      <c r="R216" s="228"/>
      <c r="S216" s="228"/>
    </row>
    <row r="217" spans="1:19" ht="27.75" customHeight="1" x14ac:dyDescent="0.2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228"/>
      <c r="R217" s="228"/>
      <c r="S217" s="228"/>
    </row>
    <row r="218" spans="1:19" ht="27.75" customHeight="1" x14ac:dyDescent="0.2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228"/>
      <c r="R218" s="228"/>
      <c r="S218" s="228"/>
    </row>
    <row r="219" spans="1:19" ht="27.75" customHeight="1" x14ac:dyDescent="0.2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227"/>
      <c r="R219" s="227"/>
      <c r="S219" s="227"/>
    </row>
  </sheetData>
  <sheetProtection algorithmName="SHA-512" hashValue="NTi5t4QpKfmEEuPTn10XPsoD7yKoYUpy8LJXiAApyyfM91wNGz0prVa6sZxqQESNDCw3EauNKM1OQBo0HSqvKg==" saltValue="dYPMfM3qHSliwPdWNWVUtw==" spinCount="100000" sheet="1" objects="1" scenarios="1"/>
  <mergeCells count="298">
    <mergeCell ref="Q27:S27"/>
    <mergeCell ref="Q28:S28"/>
    <mergeCell ref="Q35:S35"/>
    <mergeCell ref="Q210:S210"/>
    <mergeCell ref="Q209:S209"/>
    <mergeCell ref="Q208:S208"/>
    <mergeCell ref="Q207:S207"/>
    <mergeCell ref="Q206:S206"/>
    <mergeCell ref="Q205:S205"/>
    <mergeCell ref="Q204:S204"/>
    <mergeCell ref="Q203:S203"/>
    <mergeCell ref="Q202:S202"/>
    <mergeCell ref="Q201:S201"/>
    <mergeCell ref="Q191:S191"/>
    <mergeCell ref="A192:S192"/>
    <mergeCell ref="Q185:S185"/>
    <mergeCell ref="Q174:S174"/>
    <mergeCell ref="Q148:S148"/>
    <mergeCell ref="Q155:S155"/>
    <mergeCell ref="Q95:S95"/>
    <mergeCell ref="Q99:S99"/>
    <mergeCell ref="Q34:S34"/>
    <mergeCell ref="Q219:S219"/>
    <mergeCell ref="Q218:S218"/>
    <mergeCell ref="Q217:S217"/>
    <mergeCell ref="Q216:S216"/>
    <mergeCell ref="Q215:S215"/>
    <mergeCell ref="Q214:S214"/>
    <mergeCell ref="Q213:S213"/>
    <mergeCell ref="Q212:S212"/>
    <mergeCell ref="Q211:S211"/>
    <mergeCell ref="U192:W192"/>
    <mergeCell ref="Q193:S193"/>
    <mergeCell ref="U193:W193"/>
    <mergeCell ref="Q194:S194"/>
    <mergeCell ref="U194:W194"/>
    <mergeCell ref="Q195:S195"/>
    <mergeCell ref="U195:W195"/>
    <mergeCell ref="Q200:S200"/>
    <mergeCell ref="Q199:S199"/>
    <mergeCell ref="Q196:S196"/>
    <mergeCell ref="U196:W196"/>
    <mergeCell ref="Q197:S197"/>
    <mergeCell ref="Q198:S198"/>
    <mergeCell ref="U185:W185"/>
    <mergeCell ref="Q186:S186"/>
    <mergeCell ref="U186:W186"/>
    <mergeCell ref="Q187:S187"/>
    <mergeCell ref="U187:W187"/>
    <mergeCell ref="Q188:S188"/>
    <mergeCell ref="Q189:S189"/>
    <mergeCell ref="Q190:S190"/>
    <mergeCell ref="Q183:S183"/>
    <mergeCell ref="U183:W183"/>
    <mergeCell ref="Q184:S184"/>
    <mergeCell ref="U162:W162"/>
    <mergeCell ref="Q169:S169"/>
    <mergeCell ref="U169:W169"/>
    <mergeCell ref="Q164:S164"/>
    <mergeCell ref="U164:W164"/>
    <mergeCell ref="Q167:S167"/>
    <mergeCell ref="U167:W167"/>
    <mergeCell ref="U173:W173"/>
    <mergeCell ref="Q170:S170"/>
    <mergeCell ref="U170:W170"/>
    <mergeCell ref="Q172:S172"/>
    <mergeCell ref="Q163:S163"/>
    <mergeCell ref="Q168:S168"/>
    <mergeCell ref="Q173:S173"/>
    <mergeCell ref="Q171:S171"/>
    <mergeCell ref="U160:W160"/>
    <mergeCell ref="U159:W159"/>
    <mergeCell ref="Q151:S151"/>
    <mergeCell ref="Q152:S152"/>
    <mergeCell ref="Q142:S142"/>
    <mergeCell ref="Q141:S141"/>
    <mergeCell ref="R124:S124"/>
    <mergeCell ref="A109:P109"/>
    <mergeCell ref="A182:S182"/>
    <mergeCell ref="U182:W182"/>
    <mergeCell ref="U179:AA179"/>
    <mergeCell ref="A180:P180"/>
    <mergeCell ref="R180:S180"/>
    <mergeCell ref="Q175:S175"/>
    <mergeCell ref="U175:W175"/>
    <mergeCell ref="Q176:S176"/>
    <mergeCell ref="U176:W176"/>
    <mergeCell ref="Q179:S179"/>
    <mergeCell ref="Q147:S147"/>
    <mergeCell ref="U146:W146"/>
    <mergeCell ref="U147:W147"/>
    <mergeCell ref="U172:W172"/>
    <mergeCell ref="R181:S181"/>
    <mergeCell ref="R109:S109"/>
    <mergeCell ref="U135:W135"/>
    <mergeCell ref="Q143:S143"/>
    <mergeCell ref="U96:W96"/>
    <mergeCell ref="A92:S92"/>
    <mergeCell ref="U92:W92"/>
    <mergeCell ref="Q93:S93"/>
    <mergeCell ref="U93:W93"/>
    <mergeCell ref="U94:W94"/>
    <mergeCell ref="Q94:S94"/>
    <mergeCell ref="U98:W98"/>
    <mergeCell ref="Q97:S97"/>
    <mergeCell ref="U34:W34"/>
    <mergeCell ref="A62:S62"/>
    <mergeCell ref="U62:W62"/>
    <mergeCell ref="U63:W63"/>
    <mergeCell ref="Q65:S65"/>
    <mergeCell ref="U65:W65"/>
    <mergeCell ref="U97:W97"/>
    <mergeCell ref="Q63:S63"/>
    <mergeCell ref="Q86:S86"/>
    <mergeCell ref="U85:W85"/>
    <mergeCell ref="Q42:S42"/>
    <mergeCell ref="U42:W42"/>
    <mergeCell ref="Q39:S39"/>
    <mergeCell ref="U39:W39"/>
    <mergeCell ref="U37:W37"/>
    <mergeCell ref="Q38:S38"/>
    <mergeCell ref="U38:W38"/>
    <mergeCell ref="U40:W40"/>
    <mergeCell ref="U54:W54"/>
    <mergeCell ref="U48:W48"/>
    <mergeCell ref="U49:W49"/>
    <mergeCell ref="Q50:S50"/>
    <mergeCell ref="U50:W50"/>
    <mergeCell ref="A36:S36"/>
    <mergeCell ref="Q32:S32"/>
    <mergeCell ref="A29:S29"/>
    <mergeCell ref="Q19:S19"/>
    <mergeCell ref="A1:S2"/>
    <mergeCell ref="Q3:S4"/>
    <mergeCell ref="Q13:S13"/>
    <mergeCell ref="Q14:S14"/>
    <mergeCell ref="Q15:S15"/>
    <mergeCell ref="U15:W15"/>
    <mergeCell ref="U12:W12"/>
    <mergeCell ref="U11:W11"/>
    <mergeCell ref="A3:P3"/>
    <mergeCell ref="Q12:S12"/>
    <mergeCell ref="Q11:S11"/>
    <mergeCell ref="Q6:S6"/>
    <mergeCell ref="U4:W4"/>
    <mergeCell ref="A5:S5"/>
    <mergeCell ref="Q7:S7"/>
    <mergeCell ref="Q8:S8"/>
    <mergeCell ref="Q9:S9"/>
    <mergeCell ref="Q10:S10"/>
    <mergeCell ref="U10:W10"/>
    <mergeCell ref="Q17:S17"/>
    <mergeCell ref="Q18:S18"/>
    <mergeCell ref="A102:P102"/>
    <mergeCell ref="Q145:S145"/>
    <mergeCell ref="Q150:S150"/>
    <mergeCell ref="U23:W23"/>
    <mergeCell ref="U16:W16"/>
    <mergeCell ref="U21:W21"/>
    <mergeCell ref="U29:W29"/>
    <mergeCell ref="Q33:S33"/>
    <mergeCell ref="U33:W33"/>
    <mergeCell ref="U32:W32"/>
    <mergeCell ref="Q31:S31"/>
    <mergeCell ref="U31:W31"/>
    <mergeCell ref="A20:S20"/>
    <mergeCell ref="Q16:S16"/>
    <mergeCell ref="U20:W20"/>
    <mergeCell ref="Q21:S21"/>
    <mergeCell ref="Q22:S22"/>
    <mergeCell ref="Q30:S30"/>
    <mergeCell ref="U30:W30"/>
    <mergeCell ref="Q24:S24"/>
    <mergeCell ref="U24:W24"/>
    <mergeCell ref="Q25:S25"/>
    <mergeCell ref="Q26:S26"/>
    <mergeCell ref="Q23:S23"/>
    <mergeCell ref="Q80:S80"/>
    <mergeCell ref="Q98:S98"/>
    <mergeCell ref="Q83:S83"/>
    <mergeCell ref="Q85:S85"/>
    <mergeCell ref="Q88:S88"/>
    <mergeCell ref="Q90:S90"/>
    <mergeCell ref="Q96:S96"/>
    <mergeCell ref="A82:S82"/>
    <mergeCell ref="Q81:S81"/>
    <mergeCell ref="Q91:S91"/>
    <mergeCell ref="R102:S102"/>
    <mergeCell ref="Q165:S165"/>
    <mergeCell ref="Q166:S166"/>
    <mergeCell ref="Q100:S100"/>
    <mergeCell ref="Q74:S74"/>
    <mergeCell ref="U74:W74"/>
    <mergeCell ref="Q67:S67"/>
    <mergeCell ref="Q69:S69"/>
    <mergeCell ref="Q71:S71"/>
    <mergeCell ref="U77:W77"/>
    <mergeCell ref="U99:W99"/>
    <mergeCell ref="U100:W100"/>
    <mergeCell ref="Q101:S101"/>
    <mergeCell ref="U101:W101"/>
    <mergeCell ref="A159:S159"/>
    <mergeCell ref="R129:S129"/>
    <mergeCell ref="R130:S130"/>
    <mergeCell ref="R122:S122"/>
    <mergeCell ref="Q162:S162"/>
    <mergeCell ref="Q146:S146"/>
    <mergeCell ref="Q149:S149"/>
    <mergeCell ref="Q156:S156"/>
    <mergeCell ref="Q139:S139"/>
    <mergeCell ref="Q154:S154"/>
    <mergeCell ref="U36:W36"/>
    <mergeCell ref="U70:W70"/>
    <mergeCell ref="U57:W57"/>
    <mergeCell ref="Q60:S60"/>
    <mergeCell ref="U60:W60"/>
    <mergeCell ref="U61:W61"/>
    <mergeCell ref="Q58:S58"/>
    <mergeCell ref="U64:W64"/>
    <mergeCell ref="U67:W67"/>
    <mergeCell ref="U68:W68"/>
    <mergeCell ref="Q37:S37"/>
    <mergeCell ref="Q66:S66"/>
    <mergeCell ref="Q54:S54"/>
    <mergeCell ref="Q40:S40"/>
    <mergeCell ref="A64:S64"/>
    <mergeCell ref="A68:S68"/>
    <mergeCell ref="Q61:S61"/>
    <mergeCell ref="A48:S48"/>
    <mergeCell ref="Q49:S49"/>
    <mergeCell ref="Q53:S53"/>
    <mergeCell ref="U53:W53"/>
    <mergeCell ref="A41:S41"/>
    <mergeCell ref="U41:W41"/>
    <mergeCell ref="Q43:S43"/>
    <mergeCell ref="U43:W43"/>
    <mergeCell ref="Q44:S44"/>
    <mergeCell ref="Q45:S45"/>
    <mergeCell ref="Q46:S46"/>
    <mergeCell ref="U46:W46"/>
    <mergeCell ref="Q47:S47"/>
    <mergeCell ref="U47:W47"/>
    <mergeCell ref="Q87:S87"/>
    <mergeCell ref="U87:W87"/>
    <mergeCell ref="Q51:S51"/>
    <mergeCell ref="Q52:S52"/>
    <mergeCell ref="Q78:S78"/>
    <mergeCell ref="U78:W78"/>
    <mergeCell ref="A55:S55"/>
    <mergeCell ref="U55:W55"/>
    <mergeCell ref="Q56:S56"/>
    <mergeCell ref="U56:W56"/>
    <mergeCell ref="Q57:S57"/>
    <mergeCell ref="U76:W76"/>
    <mergeCell ref="Q77:S77"/>
    <mergeCell ref="U71:W71"/>
    <mergeCell ref="Q72:S72"/>
    <mergeCell ref="U72:W72"/>
    <mergeCell ref="Q76:S76"/>
    <mergeCell ref="Q157:S157"/>
    <mergeCell ref="Q158:S158"/>
    <mergeCell ref="Q161:S161"/>
    <mergeCell ref="Q144:S144"/>
    <mergeCell ref="R127:S127"/>
    <mergeCell ref="R128:S128"/>
    <mergeCell ref="R125:S125"/>
    <mergeCell ref="R126:S126"/>
    <mergeCell ref="A135:S135"/>
    <mergeCell ref="Q160:S160"/>
    <mergeCell ref="Q153:S153"/>
    <mergeCell ref="Q138:S138"/>
    <mergeCell ref="Q140:S140"/>
    <mergeCell ref="Q137:S137"/>
    <mergeCell ref="Q136:S136"/>
    <mergeCell ref="Q177:S177"/>
    <mergeCell ref="Q178:S178"/>
    <mergeCell ref="R123:S123"/>
    <mergeCell ref="U82:W82"/>
    <mergeCell ref="U83:W83"/>
    <mergeCell ref="U91:W91"/>
    <mergeCell ref="Q73:S73"/>
    <mergeCell ref="Q75:S75"/>
    <mergeCell ref="Q59:S59"/>
    <mergeCell ref="U81:W81"/>
    <mergeCell ref="U90:W90"/>
    <mergeCell ref="U86:W86"/>
    <mergeCell ref="U88:W88"/>
    <mergeCell ref="U66:W66"/>
    <mergeCell ref="Q89:S89"/>
    <mergeCell ref="U89:W89"/>
    <mergeCell ref="Q84:S84"/>
    <mergeCell ref="U80:W80"/>
    <mergeCell ref="Q79:S79"/>
    <mergeCell ref="U79:W79"/>
    <mergeCell ref="U69:W69"/>
    <mergeCell ref="Q70:S70"/>
    <mergeCell ref="R134:S134"/>
    <mergeCell ref="R133:S133"/>
  </mergeCells>
  <phoneticPr fontId="5" type="noConversion"/>
  <pageMargins left="0.35" right="0.2" top="0.4" bottom="0.15" header="0.27" footer="0.14000000000000001"/>
  <pageSetup paperSize="9" scale="95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TT3048"/>
  <sheetViews>
    <sheetView workbookViewId="0">
      <pane xSplit="1" ySplit="16" topLeftCell="B17" activePane="bottomRight" state="frozen"/>
      <selection pane="topRight" activeCell="B1" sqref="B1"/>
      <selection pane="bottomLeft" activeCell="A17" sqref="A17"/>
      <selection pane="bottomRight"/>
    </sheetView>
  </sheetViews>
  <sheetFormatPr baseColWidth="10" defaultRowHeight="12.75" outlineLevelCol="1" x14ac:dyDescent="0.2"/>
  <cols>
    <col min="1" max="81" width="11.42578125" style="103"/>
    <col min="82" max="91" width="11.42578125" style="103" customWidth="1"/>
    <col min="92" max="93" width="11.42578125" style="103"/>
    <col min="94" max="120" width="11.42578125" style="103" customWidth="1"/>
    <col min="121" max="121" width="11.42578125" style="103"/>
    <col min="122" max="137" width="11.42578125" style="103" hidden="1" customWidth="1" outlineLevel="1"/>
    <col min="138" max="138" width="11.42578125" style="103" collapsed="1"/>
    <col min="139" max="169" width="11.42578125" style="103" hidden="1" customWidth="1" outlineLevel="1"/>
    <col min="170" max="170" width="11.42578125" style="103" collapsed="1"/>
    <col min="171" max="16384" width="11.42578125" style="103"/>
  </cols>
  <sheetData>
    <row r="1" spans="1:534" ht="12.75" customHeight="1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  <c r="IW1" s="111"/>
      <c r="IX1" s="111"/>
      <c r="IY1" s="111"/>
      <c r="IZ1" s="111"/>
      <c r="JA1" s="111"/>
      <c r="JB1" s="111"/>
      <c r="JC1" s="111"/>
      <c r="JD1" s="111"/>
      <c r="JE1" s="111"/>
      <c r="JF1" s="111"/>
      <c r="JG1" s="111"/>
      <c r="JH1" s="111"/>
      <c r="JI1" s="111"/>
      <c r="JJ1" s="111"/>
      <c r="JK1" s="111"/>
      <c r="JL1" s="111"/>
      <c r="JM1" s="111"/>
      <c r="JN1" s="111"/>
      <c r="JO1" s="111"/>
      <c r="JP1" s="111"/>
      <c r="JQ1" s="111"/>
      <c r="JR1" s="111"/>
      <c r="JS1" s="111"/>
      <c r="JT1" s="111"/>
      <c r="JU1" s="111"/>
      <c r="JV1" s="111"/>
      <c r="JW1" s="111"/>
      <c r="JX1" s="111"/>
      <c r="JY1" s="111"/>
      <c r="JZ1" s="111"/>
      <c r="KA1" s="111"/>
      <c r="KB1" s="111"/>
      <c r="KC1" s="111"/>
      <c r="KD1" s="111"/>
      <c r="KE1" s="111"/>
      <c r="KF1" s="111"/>
      <c r="KG1" s="111"/>
      <c r="KH1" s="111"/>
      <c r="KI1" s="111"/>
      <c r="KJ1" s="111"/>
      <c r="KK1" s="111"/>
      <c r="KL1" s="111"/>
      <c r="KM1" s="111"/>
      <c r="KN1" s="111"/>
      <c r="KO1" s="111"/>
      <c r="KP1" s="111"/>
      <c r="KQ1" s="111"/>
      <c r="KR1" s="111"/>
      <c r="KS1" s="111"/>
      <c r="KT1" s="111"/>
      <c r="KU1" s="111"/>
      <c r="KV1" s="111"/>
      <c r="KW1" s="111"/>
      <c r="KX1" s="111"/>
      <c r="KY1" s="111"/>
      <c r="KZ1" s="111"/>
      <c r="LA1" s="111"/>
      <c r="LB1" s="111"/>
      <c r="LC1" s="111"/>
      <c r="LD1" s="111"/>
      <c r="LE1" s="111"/>
      <c r="LF1" s="111"/>
      <c r="LG1" s="111"/>
      <c r="LH1" s="111"/>
      <c r="LI1" s="111"/>
      <c r="LJ1" s="111"/>
      <c r="LK1" s="111"/>
      <c r="LL1" s="111"/>
      <c r="LM1" s="111"/>
      <c r="LN1" s="111"/>
      <c r="LO1" s="111"/>
      <c r="LP1" s="111"/>
      <c r="LQ1" s="111"/>
      <c r="LR1" s="111"/>
      <c r="LS1" s="111"/>
      <c r="LT1" s="111"/>
      <c r="LU1" s="111"/>
      <c r="LV1" s="111"/>
      <c r="LW1" s="111"/>
      <c r="LX1" s="111"/>
      <c r="LY1" s="111"/>
      <c r="LZ1" s="111"/>
      <c r="MA1" s="111"/>
      <c r="MB1" s="111"/>
      <c r="MC1" s="111"/>
      <c r="MD1" s="111"/>
      <c r="ME1" s="111"/>
      <c r="MF1" s="111"/>
      <c r="MG1" s="111"/>
      <c r="MH1" s="111"/>
      <c r="MI1" s="111"/>
      <c r="MJ1" s="111"/>
      <c r="MK1" s="111"/>
      <c r="ML1" s="111"/>
      <c r="MM1" s="111"/>
      <c r="MN1" s="111"/>
      <c r="MO1" s="111"/>
      <c r="MP1" s="111"/>
      <c r="MQ1" s="111"/>
      <c r="MR1" s="111"/>
      <c r="MS1" s="111"/>
      <c r="MT1" s="111"/>
      <c r="MU1" s="111"/>
      <c r="MV1" s="111"/>
      <c r="MW1" s="111"/>
      <c r="MX1" s="111"/>
      <c r="MY1" s="111"/>
      <c r="MZ1" s="111"/>
      <c r="NA1" s="111"/>
      <c r="NB1" s="111"/>
      <c r="NC1" s="111"/>
      <c r="ND1" s="111"/>
      <c r="NE1" s="111"/>
      <c r="NF1" s="111"/>
      <c r="NG1" s="111"/>
      <c r="NH1" s="111"/>
      <c r="NI1" s="111"/>
      <c r="NJ1" s="111"/>
      <c r="NK1" s="111"/>
      <c r="NL1" s="111"/>
      <c r="NM1" s="111"/>
      <c r="NN1" s="111"/>
      <c r="NO1" s="111"/>
      <c r="NP1" s="111"/>
      <c r="NQ1" s="111"/>
      <c r="NR1" s="111"/>
      <c r="NS1" s="111"/>
      <c r="NT1" s="111"/>
      <c r="NU1" s="111"/>
      <c r="NV1" s="111"/>
      <c r="NW1" s="111"/>
      <c r="NX1" s="111"/>
      <c r="NY1" s="111"/>
      <c r="NZ1" s="111"/>
      <c r="OA1" s="111"/>
      <c r="OB1" s="111"/>
      <c r="OC1" s="111"/>
      <c r="OD1" s="111"/>
      <c r="OE1" s="111"/>
      <c r="OF1" s="111"/>
      <c r="OG1" s="111"/>
      <c r="OH1" s="111"/>
      <c r="OI1" s="111"/>
      <c r="OJ1" s="111"/>
      <c r="OK1" s="111"/>
      <c r="OL1" s="111"/>
      <c r="OM1" s="111"/>
      <c r="ON1" s="111"/>
      <c r="OO1" s="111"/>
      <c r="OP1" s="111"/>
      <c r="OQ1" s="111"/>
      <c r="OR1" s="111"/>
      <c r="OS1" s="111"/>
      <c r="OT1" s="111"/>
      <c r="OU1" s="111"/>
      <c r="OV1" s="111"/>
      <c r="OW1" s="111"/>
      <c r="OX1" s="111"/>
      <c r="OY1" s="111"/>
      <c r="OZ1" s="111"/>
      <c r="PA1" s="111"/>
      <c r="PB1" s="111"/>
      <c r="PC1" s="111"/>
      <c r="PD1" s="111"/>
      <c r="PE1" s="111"/>
      <c r="PF1" s="111"/>
      <c r="PG1" s="111"/>
      <c r="PH1" s="111"/>
      <c r="PI1" s="111"/>
      <c r="PJ1" s="111"/>
      <c r="PK1" s="111"/>
      <c r="PL1" s="111"/>
      <c r="PM1" s="111"/>
      <c r="PN1" s="111"/>
      <c r="PO1" s="111"/>
      <c r="PP1" s="111"/>
      <c r="PQ1" s="111"/>
      <c r="PR1" s="111"/>
      <c r="PS1" s="111"/>
      <c r="PT1" s="111"/>
      <c r="PU1" s="111"/>
      <c r="PV1" s="111"/>
      <c r="PW1" s="111"/>
      <c r="PX1" s="111"/>
      <c r="PY1" s="111"/>
      <c r="PZ1" s="111"/>
      <c r="QA1" s="111"/>
      <c r="QB1" s="111"/>
      <c r="QC1" s="111"/>
      <c r="QD1" s="111"/>
      <c r="QE1" s="111"/>
      <c r="QF1" s="111"/>
      <c r="QG1" s="111"/>
      <c r="QH1" s="111"/>
      <c r="QI1" s="111"/>
      <c r="QJ1" s="111"/>
      <c r="QK1" s="111"/>
      <c r="QL1" s="111"/>
      <c r="QM1" s="111"/>
      <c r="QN1" s="111"/>
      <c r="QO1" s="111"/>
      <c r="QP1" s="111"/>
      <c r="QQ1" s="111"/>
      <c r="QR1" s="111"/>
      <c r="QS1" s="111"/>
      <c r="QT1" s="111"/>
      <c r="QU1" s="111"/>
      <c r="QV1" s="111"/>
      <c r="QW1" s="111"/>
      <c r="QX1" s="111"/>
      <c r="QY1" s="111"/>
      <c r="QZ1" s="111"/>
      <c r="RA1" s="111"/>
      <c r="RB1" s="111"/>
      <c r="RC1" s="111"/>
      <c r="RD1" s="111"/>
      <c r="RE1" s="111"/>
      <c r="RF1" s="111"/>
      <c r="RG1" s="111"/>
      <c r="RH1" s="111"/>
      <c r="RI1" s="111"/>
      <c r="RJ1" s="111"/>
      <c r="RK1" s="111"/>
      <c r="RL1" s="111"/>
      <c r="RM1" s="111"/>
      <c r="RN1" s="111"/>
      <c r="RO1" s="111"/>
      <c r="RP1" s="111"/>
      <c r="RQ1" s="111"/>
      <c r="RR1" s="111"/>
      <c r="RS1" s="111"/>
      <c r="RT1" s="111"/>
      <c r="RU1" s="111"/>
      <c r="RV1" s="111"/>
      <c r="RW1" s="111"/>
      <c r="RX1" s="111"/>
      <c r="RY1" s="111"/>
      <c r="RZ1" s="111"/>
      <c r="SA1" s="111"/>
      <c r="SB1" s="111"/>
      <c r="SC1" s="111"/>
      <c r="SD1" s="111"/>
      <c r="SE1" s="111"/>
      <c r="SF1" s="111"/>
      <c r="SG1" s="111"/>
      <c r="SH1" s="111"/>
      <c r="SI1" s="111"/>
      <c r="SJ1" s="111"/>
      <c r="SK1" s="111"/>
      <c r="SL1" s="111"/>
      <c r="SM1" s="111"/>
      <c r="SN1" s="111"/>
      <c r="SO1" s="111"/>
      <c r="SP1" s="111"/>
      <c r="SQ1" s="111"/>
      <c r="SR1" s="111"/>
      <c r="SS1" s="111"/>
      <c r="ST1" s="111"/>
      <c r="SU1" s="111"/>
      <c r="SV1" s="111"/>
      <c r="SW1" s="111"/>
      <c r="SX1" s="111"/>
      <c r="SY1" s="111"/>
      <c r="SZ1" s="111"/>
      <c r="TA1" s="111"/>
      <c r="TB1" s="111"/>
      <c r="TC1" s="111"/>
      <c r="TD1" s="111"/>
      <c r="TE1" s="111"/>
      <c r="TF1" s="111"/>
      <c r="TG1" s="111"/>
      <c r="TH1" s="111"/>
      <c r="TI1" s="111"/>
      <c r="TJ1" s="111"/>
      <c r="TK1" s="111"/>
      <c r="TL1" s="111"/>
      <c r="TM1" s="111"/>
      <c r="TN1" s="111"/>
    </row>
    <row r="2" spans="1:534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  <c r="HJ2" s="111"/>
      <c r="HK2" s="111"/>
      <c r="HL2" s="111"/>
      <c r="HM2" s="111"/>
      <c r="HN2" s="111"/>
      <c r="HO2" s="111"/>
      <c r="HP2" s="111"/>
      <c r="HQ2" s="111"/>
      <c r="HR2" s="111"/>
      <c r="HS2" s="111"/>
      <c r="HT2" s="111"/>
      <c r="HU2" s="111"/>
      <c r="HV2" s="111"/>
      <c r="HW2" s="111"/>
      <c r="HX2" s="111"/>
      <c r="HY2" s="111"/>
      <c r="HZ2" s="111"/>
      <c r="IA2" s="111"/>
      <c r="IB2" s="111"/>
      <c r="IC2" s="111"/>
      <c r="ID2" s="111"/>
      <c r="IE2" s="111"/>
      <c r="IF2" s="111"/>
      <c r="IG2" s="111"/>
      <c r="IH2" s="111"/>
      <c r="II2" s="111"/>
      <c r="IJ2" s="111"/>
      <c r="IK2" s="111"/>
      <c r="IL2" s="111"/>
      <c r="IM2" s="111"/>
      <c r="IN2" s="111"/>
      <c r="IO2" s="111"/>
      <c r="IP2" s="111"/>
      <c r="IQ2" s="111"/>
      <c r="IR2" s="111"/>
      <c r="IS2" s="111"/>
      <c r="IT2" s="111"/>
      <c r="IU2" s="111"/>
      <c r="IV2" s="111"/>
      <c r="IW2" s="111"/>
      <c r="IX2" s="111"/>
      <c r="IY2" s="111"/>
      <c r="IZ2" s="111"/>
      <c r="JA2" s="111"/>
      <c r="JB2" s="111"/>
      <c r="JC2" s="111"/>
      <c r="JD2" s="111"/>
      <c r="JE2" s="111"/>
      <c r="JF2" s="111"/>
      <c r="JG2" s="111"/>
      <c r="JH2" s="111"/>
      <c r="JI2" s="111"/>
      <c r="JJ2" s="111"/>
      <c r="JK2" s="111"/>
      <c r="JL2" s="111"/>
      <c r="JM2" s="111"/>
      <c r="JN2" s="111"/>
      <c r="JO2" s="111"/>
      <c r="JP2" s="111"/>
      <c r="JQ2" s="111"/>
      <c r="JR2" s="111"/>
      <c r="JS2" s="111"/>
      <c r="JT2" s="111"/>
      <c r="JU2" s="111"/>
      <c r="JV2" s="111"/>
      <c r="JW2" s="111"/>
      <c r="JX2" s="111"/>
      <c r="JY2" s="111"/>
      <c r="JZ2" s="111"/>
      <c r="KA2" s="111"/>
      <c r="KB2" s="111"/>
      <c r="KC2" s="111"/>
      <c r="KD2" s="111"/>
      <c r="KE2" s="111"/>
      <c r="KF2" s="111"/>
      <c r="KG2" s="111"/>
      <c r="KH2" s="111"/>
      <c r="KI2" s="111"/>
      <c r="KJ2" s="111"/>
      <c r="KK2" s="111"/>
      <c r="KL2" s="111"/>
      <c r="KM2" s="111"/>
      <c r="KN2" s="111"/>
      <c r="KO2" s="111"/>
      <c r="KP2" s="111"/>
      <c r="KQ2" s="111"/>
      <c r="KR2" s="111"/>
      <c r="KS2" s="111"/>
      <c r="KT2" s="111"/>
      <c r="KU2" s="111"/>
      <c r="KV2" s="111"/>
      <c r="KW2" s="111"/>
      <c r="KX2" s="111"/>
      <c r="KY2" s="111"/>
      <c r="KZ2" s="111"/>
      <c r="LA2" s="111"/>
      <c r="LB2" s="111"/>
      <c r="LC2" s="111"/>
      <c r="LD2" s="111"/>
      <c r="LE2" s="111"/>
      <c r="LF2" s="111"/>
      <c r="LG2" s="111"/>
      <c r="LH2" s="111"/>
      <c r="LI2" s="111"/>
      <c r="LJ2" s="111"/>
      <c r="LK2" s="111"/>
      <c r="LL2" s="111"/>
      <c r="LM2" s="111"/>
      <c r="LN2" s="111"/>
      <c r="LO2" s="111"/>
      <c r="LP2" s="111"/>
      <c r="LQ2" s="111"/>
      <c r="LR2" s="111"/>
      <c r="LS2" s="111"/>
      <c r="LT2" s="111"/>
      <c r="LU2" s="111"/>
      <c r="LV2" s="111"/>
      <c r="LW2" s="111"/>
      <c r="LX2" s="111"/>
      <c r="LY2" s="111"/>
      <c r="LZ2" s="111"/>
      <c r="MA2" s="111"/>
      <c r="MB2" s="111"/>
      <c r="MC2" s="111"/>
      <c r="MD2" s="111"/>
      <c r="ME2" s="111"/>
      <c r="MF2" s="111"/>
      <c r="MG2" s="111"/>
      <c r="MH2" s="111"/>
      <c r="MI2" s="111"/>
      <c r="MJ2" s="111"/>
      <c r="MK2" s="111"/>
      <c r="ML2" s="111"/>
      <c r="MM2" s="111"/>
      <c r="MN2" s="111"/>
      <c r="MO2" s="111"/>
      <c r="MP2" s="111"/>
      <c r="MQ2" s="111"/>
      <c r="MR2" s="111"/>
      <c r="MS2" s="111"/>
      <c r="MT2" s="111"/>
      <c r="MU2" s="111"/>
      <c r="MV2" s="111"/>
      <c r="MW2" s="111"/>
      <c r="MX2" s="111"/>
      <c r="MY2" s="111"/>
      <c r="MZ2" s="111"/>
      <c r="NA2" s="111"/>
      <c r="NB2" s="111"/>
      <c r="NC2" s="111"/>
      <c r="ND2" s="111"/>
      <c r="NE2" s="111"/>
      <c r="NF2" s="111"/>
      <c r="NG2" s="111"/>
      <c r="NH2" s="111"/>
      <c r="NI2" s="111"/>
      <c r="NJ2" s="111"/>
      <c r="NK2" s="111"/>
      <c r="NL2" s="111"/>
      <c r="NM2" s="111"/>
      <c r="NN2" s="111"/>
      <c r="NO2" s="111"/>
      <c r="NP2" s="111"/>
      <c r="NQ2" s="111"/>
      <c r="NR2" s="111"/>
      <c r="NS2" s="111"/>
      <c r="NT2" s="111"/>
      <c r="NU2" s="111"/>
      <c r="NV2" s="111"/>
      <c r="NW2" s="111"/>
      <c r="NX2" s="111"/>
      <c r="NY2" s="111"/>
      <c r="NZ2" s="111"/>
      <c r="OA2" s="111"/>
      <c r="OB2" s="111"/>
      <c r="OC2" s="111"/>
      <c r="OD2" s="111"/>
      <c r="OE2" s="111"/>
      <c r="OF2" s="111"/>
      <c r="OG2" s="111"/>
      <c r="OH2" s="111"/>
      <c r="OI2" s="111"/>
      <c r="OJ2" s="111"/>
      <c r="OK2" s="111"/>
      <c r="OL2" s="111"/>
      <c r="OM2" s="111"/>
      <c r="ON2" s="111"/>
      <c r="OO2" s="111"/>
      <c r="OP2" s="111"/>
      <c r="OQ2" s="111"/>
      <c r="OR2" s="111"/>
      <c r="OS2" s="111"/>
      <c r="OT2" s="111"/>
      <c r="OU2" s="111"/>
      <c r="OV2" s="111"/>
      <c r="OW2" s="111"/>
      <c r="OX2" s="111"/>
      <c r="OY2" s="111"/>
      <c r="OZ2" s="111"/>
      <c r="PA2" s="111"/>
      <c r="PB2" s="111"/>
      <c r="PC2" s="111"/>
      <c r="PD2" s="111"/>
      <c r="PE2" s="111"/>
      <c r="PF2" s="111"/>
      <c r="PG2" s="111"/>
      <c r="PH2" s="111"/>
      <c r="PI2" s="111"/>
      <c r="PJ2" s="111"/>
      <c r="PK2" s="111"/>
      <c r="PL2" s="111"/>
      <c r="PM2" s="111"/>
      <c r="PN2" s="111"/>
      <c r="PO2" s="111"/>
      <c r="PP2" s="111"/>
      <c r="PQ2" s="111"/>
      <c r="PR2" s="111"/>
      <c r="PS2" s="111"/>
      <c r="PT2" s="111"/>
      <c r="PU2" s="111"/>
      <c r="PV2" s="111"/>
      <c r="PW2" s="111"/>
      <c r="PX2" s="111"/>
      <c r="PY2" s="111"/>
      <c r="PZ2" s="111"/>
      <c r="QA2" s="111"/>
      <c r="QB2" s="111"/>
      <c r="QC2" s="111"/>
      <c r="QD2" s="111"/>
      <c r="QE2" s="111"/>
      <c r="QF2" s="111"/>
      <c r="QG2" s="111"/>
      <c r="QH2" s="111"/>
      <c r="QI2" s="111"/>
      <c r="QJ2" s="111"/>
      <c r="QK2" s="111"/>
      <c r="QL2" s="111"/>
      <c r="QM2" s="111"/>
      <c r="QN2" s="111"/>
      <c r="QO2" s="111"/>
      <c r="QP2" s="111"/>
      <c r="QQ2" s="111"/>
      <c r="QR2" s="111"/>
      <c r="QS2" s="111"/>
      <c r="QT2" s="111"/>
      <c r="QU2" s="111"/>
      <c r="QV2" s="111"/>
      <c r="QW2" s="111"/>
      <c r="QX2" s="111"/>
      <c r="QY2" s="111"/>
      <c r="QZ2" s="111"/>
      <c r="RA2" s="111"/>
      <c r="RB2" s="111"/>
      <c r="RC2" s="111"/>
      <c r="RD2" s="111"/>
      <c r="RE2" s="111"/>
      <c r="RF2" s="111"/>
      <c r="RG2" s="111"/>
      <c r="RH2" s="111"/>
      <c r="RI2" s="111"/>
      <c r="RJ2" s="111"/>
      <c r="RK2" s="111"/>
      <c r="RL2" s="111"/>
      <c r="RM2" s="111"/>
      <c r="RN2" s="111"/>
      <c r="RO2" s="111"/>
      <c r="RP2" s="111"/>
      <c r="RQ2" s="111"/>
      <c r="RR2" s="111"/>
      <c r="RS2" s="111"/>
      <c r="RT2" s="111"/>
      <c r="RU2" s="111"/>
      <c r="RV2" s="111"/>
      <c r="RW2" s="111"/>
      <c r="RX2" s="111"/>
      <c r="RY2" s="111"/>
      <c r="RZ2" s="111"/>
      <c r="SA2" s="111"/>
      <c r="SB2" s="111"/>
      <c r="SC2" s="111"/>
      <c r="SD2" s="111"/>
      <c r="SE2" s="111"/>
      <c r="SF2" s="111"/>
      <c r="SG2" s="111"/>
      <c r="SH2" s="111"/>
      <c r="SI2" s="111"/>
      <c r="SJ2" s="111"/>
      <c r="SK2" s="111"/>
      <c r="SL2" s="111"/>
      <c r="SM2" s="111"/>
      <c r="SN2" s="111"/>
      <c r="SO2" s="111"/>
      <c r="SP2" s="111"/>
      <c r="SQ2" s="111"/>
      <c r="SR2" s="111"/>
      <c r="SS2" s="111"/>
      <c r="ST2" s="111"/>
      <c r="SU2" s="111"/>
      <c r="SV2" s="111"/>
      <c r="SW2" s="111"/>
      <c r="SX2" s="111"/>
      <c r="SY2" s="111"/>
      <c r="SZ2" s="111"/>
      <c r="TA2" s="111"/>
      <c r="TB2" s="111"/>
      <c r="TC2" s="111"/>
      <c r="TD2" s="111"/>
      <c r="TE2" s="111"/>
      <c r="TF2" s="111"/>
      <c r="TG2" s="111"/>
      <c r="TH2" s="111"/>
      <c r="TI2" s="111"/>
      <c r="TJ2" s="111"/>
      <c r="TK2" s="111"/>
      <c r="TL2" s="111"/>
      <c r="TM2" s="111"/>
      <c r="TN2" s="111"/>
    </row>
    <row r="3" spans="1:534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  <c r="LW3" s="111"/>
      <c r="LX3" s="111"/>
      <c r="LY3" s="111"/>
      <c r="LZ3" s="111"/>
      <c r="MA3" s="111"/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1"/>
      <c r="MQ3" s="111"/>
      <c r="MR3" s="111"/>
      <c r="MS3" s="111"/>
      <c r="MT3" s="111"/>
      <c r="MU3" s="111"/>
      <c r="MV3" s="111"/>
      <c r="MW3" s="111"/>
      <c r="MX3" s="111"/>
      <c r="MY3" s="111"/>
      <c r="MZ3" s="111"/>
      <c r="NA3" s="111"/>
      <c r="NB3" s="111"/>
      <c r="NC3" s="111"/>
      <c r="ND3" s="111"/>
      <c r="NE3" s="111"/>
      <c r="NF3" s="111"/>
      <c r="NG3" s="111"/>
      <c r="NH3" s="111"/>
      <c r="NI3" s="111"/>
      <c r="NJ3" s="111"/>
      <c r="NK3" s="111"/>
      <c r="NL3" s="111"/>
      <c r="NM3" s="111"/>
      <c r="NN3" s="111"/>
      <c r="NO3" s="111"/>
      <c r="NP3" s="111"/>
      <c r="NQ3" s="111"/>
      <c r="NR3" s="111"/>
      <c r="NS3" s="111"/>
      <c r="NT3" s="111"/>
      <c r="NU3" s="111"/>
      <c r="NV3" s="111"/>
      <c r="NW3" s="111"/>
      <c r="NX3" s="111"/>
      <c r="NY3" s="111"/>
      <c r="NZ3" s="111"/>
      <c r="OA3" s="111"/>
      <c r="OB3" s="111"/>
      <c r="OC3" s="111"/>
      <c r="OD3" s="111"/>
      <c r="OE3" s="111"/>
      <c r="OF3" s="111"/>
      <c r="OG3" s="111"/>
      <c r="OH3" s="111"/>
      <c r="OI3" s="111"/>
      <c r="OJ3" s="111"/>
      <c r="OK3" s="111"/>
      <c r="OL3" s="111"/>
      <c r="OM3" s="111"/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1"/>
      <c r="PC3" s="111"/>
      <c r="PD3" s="111"/>
      <c r="PE3" s="111"/>
      <c r="PF3" s="111"/>
      <c r="PG3" s="111"/>
      <c r="PH3" s="111"/>
      <c r="PI3" s="111"/>
      <c r="PJ3" s="111"/>
      <c r="PK3" s="111"/>
      <c r="PL3" s="111"/>
      <c r="PM3" s="111"/>
      <c r="PN3" s="111"/>
      <c r="PO3" s="111"/>
      <c r="PP3" s="111"/>
      <c r="PQ3" s="111"/>
      <c r="PR3" s="111"/>
      <c r="PS3" s="111"/>
      <c r="PT3" s="111"/>
      <c r="PU3" s="111"/>
      <c r="PV3" s="111"/>
      <c r="PW3" s="111"/>
      <c r="PX3" s="111"/>
      <c r="PY3" s="111"/>
      <c r="PZ3" s="111"/>
      <c r="QA3" s="111"/>
      <c r="QB3" s="111"/>
      <c r="QC3" s="111"/>
      <c r="QD3" s="111"/>
      <c r="QE3" s="111"/>
      <c r="QF3" s="111"/>
      <c r="QG3" s="111"/>
      <c r="QH3" s="111"/>
      <c r="QI3" s="111"/>
      <c r="QJ3" s="111"/>
      <c r="QK3" s="111"/>
      <c r="QL3" s="111"/>
      <c r="QM3" s="111"/>
      <c r="QN3" s="111"/>
      <c r="QO3" s="111"/>
      <c r="QP3" s="111"/>
      <c r="QQ3" s="111"/>
      <c r="QR3" s="111"/>
      <c r="QS3" s="111"/>
      <c r="QT3" s="111"/>
      <c r="QU3" s="111"/>
      <c r="QV3" s="111"/>
      <c r="QW3" s="111"/>
      <c r="QX3" s="111"/>
      <c r="QY3" s="111"/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11"/>
      <c r="RO3" s="111"/>
      <c r="RP3" s="111"/>
      <c r="RQ3" s="111"/>
      <c r="RR3" s="111"/>
      <c r="RS3" s="111"/>
      <c r="RT3" s="111"/>
      <c r="RU3" s="111"/>
      <c r="RV3" s="111"/>
      <c r="RW3" s="111"/>
      <c r="RX3" s="111"/>
      <c r="RY3" s="111"/>
      <c r="RZ3" s="111"/>
      <c r="SA3" s="111"/>
      <c r="SB3" s="111"/>
      <c r="SC3" s="111"/>
      <c r="SD3" s="111"/>
      <c r="SE3" s="111"/>
      <c r="SF3" s="111"/>
      <c r="SG3" s="111"/>
      <c r="SH3" s="111"/>
      <c r="SI3" s="111"/>
      <c r="SJ3" s="111"/>
      <c r="SK3" s="111"/>
      <c r="SL3" s="111"/>
      <c r="SM3" s="111"/>
      <c r="SN3" s="111"/>
      <c r="SO3" s="111"/>
      <c r="SP3" s="111"/>
      <c r="SQ3" s="111"/>
      <c r="SR3" s="111"/>
      <c r="SS3" s="111"/>
      <c r="ST3" s="111"/>
      <c r="SU3" s="111"/>
      <c r="SV3" s="111"/>
      <c r="SW3" s="111"/>
      <c r="SX3" s="111"/>
      <c r="SY3" s="111"/>
      <c r="SZ3" s="111"/>
      <c r="TA3" s="111"/>
      <c r="TB3" s="111"/>
      <c r="TC3" s="111"/>
      <c r="TD3" s="111"/>
      <c r="TE3" s="111"/>
      <c r="TF3" s="111"/>
      <c r="TG3" s="111"/>
      <c r="TH3" s="111"/>
      <c r="TI3" s="111"/>
      <c r="TJ3" s="111"/>
      <c r="TK3" s="111"/>
      <c r="TL3" s="111"/>
      <c r="TM3" s="111"/>
      <c r="TN3" s="111"/>
    </row>
    <row r="4" spans="1:534" x14ac:dyDescent="0.2">
      <c r="A4" s="103" t="s">
        <v>23</v>
      </c>
      <c r="B4" s="124">
        <v>1400</v>
      </c>
      <c r="C4" s="124">
        <v>1463</v>
      </c>
      <c r="D4" s="124">
        <v>1408</v>
      </c>
      <c r="E4" s="124">
        <v>1478</v>
      </c>
      <c r="F4" s="124">
        <v>1479</v>
      </c>
      <c r="G4" s="124">
        <v>1480</v>
      </c>
      <c r="H4" s="124">
        <v>1481</v>
      </c>
      <c r="I4" s="124">
        <v>1483</v>
      </c>
      <c r="J4" s="124">
        <v>1488</v>
      </c>
      <c r="K4" s="124">
        <v>1489</v>
      </c>
      <c r="L4" s="124">
        <v>1405</v>
      </c>
      <c r="M4" s="124">
        <v>1406</v>
      </c>
      <c r="N4" s="124">
        <v>1407</v>
      </c>
      <c r="O4" s="124">
        <v>1484</v>
      </c>
      <c r="P4" s="124">
        <v>1473</v>
      </c>
      <c r="Q4" s="124">
        <v>1312</v>
      </c>
      <c r="R4" s="124">
        <v>1319</v>
      </c>
      <c r="S4" s="124">
        <v>1410</v>
      </c>
      <c r="T4" s="124">
        <v>1415</v>
      </c>
      <c r="U4" s="124">
        <v>2201</v>
      </c>
      <c r="V4" s="124">
        <v>1250</v>
      </c>
      <c r="W4" s="124">
        <v>1251</v>
      </c>
      <c r="X4" s="124">
        <v>1253</v>
      </c>
      <c r="Y4" s="124">
        <v>1900</v>
      </c>
      <c r="Z4" s="124">
        <v>1905</v>
      </c>
      <c r="AA4" s="124">
        <v>1906</v>
      </c>
      <c r="AB4" s="124">
        <v>1908</v>
      </c>
      <c r="AC4" s="124">
        <v>1910</v>
      </c>
      <c r="AD4" s="124">
        <v>1963</v>
      </c>
      <c r="AE4" s="124">
        <v>500</v>
      </c>
      <c r="AF4" s="124" t="s">
        <v>176</v>
      </c>
      <c r="AG4" s="124">
        <v>501</v>
      </c>
      <c r="AH4" s="124">
        <v>503</v>
      </c>
      <c r="AI4" s="124">
        <v>515</v>
      </c>
      <c r="AJ4" s="124">
        <v>560</v>
      </c>
      <c r="AK4" s="124">
        <v>580</v>
      </c>
      <c r="AL4" s="124">
        <v>586</v>
      </c>
      <c r="AM4" s="124">
        <v>587</v>
      </c>
      <c r="AN4" s="124">
        <v>2530</v>
      </c>
      <c r="AO4" s="124">
        <v>2532</v>
      </c>
      <c r="AP4" s="124">
        <v>2534</v>
      </c>
      <c r="AQ4" s="124">
        <v>2613</v>
      </c>
      <c r="AR4" s="124">
        <v>516</v>
      </c>
      <c r="AS4" s="124">
        <v>519</v>
      </c>
      <c r="AT4" s="124">
        <v>520</v>
      </c>
      <c r="AU4" s="124">
        <v>529</v>
      </c>
      <c r="AV4" s="124">
        <v>530</v>
      </c>
      <c r="AW4" s="124">
        <v>541</v>
      </c>
      <c r="AX4" s="124">
        <v>542</v>
      </c>
      <c r="AY4" s="124">
        <v>543</v>
      </c>
      <c r="AZ4" s="124">
        <v>544</v>
      </c>
      <c r="BA4" s="124">
        <v>1304</v>
      </c>
      <c r="BB4" s="124">
        <v>1307</v>
      </c>
      <c r="BC4" s="124">
        <v>1380</v>
      </c>
      <c r="BD4" s="124">
        <v>1401</v>
      </c>
      <c r="BE4" s="124">
        <v>1413</v>
      </c>
      <c r="BF4" s="124">
        <v>1477</v>
      </c>
      <c r="BG4" s="124">
        <v>1482</v>
      </c>
      <c r="BH4" s="124" t="s">
        <v>434</v>
      </c>
      <c r="BI4" s="124" t="s">
        <v>551</v>
      </c>
      <c r="BJ4" s="124" t="s">
        <v>435</v>
      </c>
      <c r="BK4" s="124" t="s">
        <v>436</v>
      </c>
      <c r="BL4" s="124" t="s">
        <v>437</v>
      </c>
      <c r="BM4" s="124" t="s">
        <v>438</v>
      </c>
      <c r="BN4" s="124" t="s">
        <v>439</v>
      </c>
      <c r="BO4" s="124" t="s">
        <v>505</v>
      </c>
      <c r="BP4" s="124" t="s">
        <v>179</v>
      </c>
      <c r="BQ4" s="124" t="s">
        <v>180</v>
      </c>
      <c r="BR4" s="124" t="s">
        <v>401</v>
      </c>
      <c r="BS4" s="124" t="s">
        <v>440</v>
      </c>
      <c r="BT4" s="124" t="s">
        <v>507</v>
      </c>
      <c r="BU4" s="124" t="s">
        <v>237</v>
      </c>
      <c r="BV4" s="124" t="s">
        <v>238</v>
      </c>
      <c r="BW4" s="124" t="s">
        <v>310</v>
      </c>
      <c r="BX4" s="124" t="s">
        <v>311</v>
      </c>
      <c r="BY4" s="124" t="s">
        <v>403</v>
      </c>
      <c r="BZ4" s="124" t="s">
        <v>441</v>
      </c>
      <c r="CA4" s="124" t="s">
        <v>509</v>
      </c>
      <c r="CB4" s="124" t="s">
        <v>510</v>
      </c>
      <c r="CC4" s="124" t="s">
        <v>217</v>
      </c>
      <c r="CD4" s="124" t="s">
        <v>520</v>
      </c>
      <c r="CE4" s="124" t="s">
        <v>178</v>
      </c>
      <c r="CF4" s="124" t="s">
        <v>512</v>
      </c>
      <c r="CG4" s="124" t="s">
        <v>218</v>
      </c>
      <c r="CH4" s="124" t="s">
        <v>305</v>
      </c>
      <c r="CI4" s="124" t="s">
        <v>515</v>
      </c>
      <c r="CJ4" s="124" t="s">
        <v>516</v>
      </c>
      <c r="CK4" s="124" t="s">
        <v>518</v>
      </c>
      <c r="CL4" s="124" t="s">
        <v>302</v>
      </c>
      <c r="CM4" s="124" t="s">
        <v>181</v>
      </c>
      <c r="CN4" s="124" t="s">
        <v>236</v>
      </c>
      <c r="CO4" s="124" t="s">
        <v>182</v>
      </c>
      <c r="CP4" s="124" t="s">
        <v>219</v>
      </c>
      <c r="CQ4" s="124" t="s">
        <v>402</v>
      </c>
      <c r="CR4" s="124" t="s">
        <v>212</v>
      </c>
      <c r="CS4" s="124" t="s">
        <v>213</v>
      </c>
      <c r="CT4" s="124" t="s">
        <v>522</v>
      </c>
      <c r="CU4" s="124" t="s">
        <v>524</v>
      </c>
      <c r="CV4" s="124" t="s">
        <v>177</v>
      </c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1"/>
      <c r="KK4" s="111"/>
      <c r="KL4" s="111"/>
      <c r="KM4" s="111"/>
      <c r="KN4" s="111"/>
      <c r="KO4" s="111"/>
      <c r="KP4" s="111"/>
      <c r="KQ4" s="111"/>
      <c r="KR4" s="111"/>
      <c r="KS4" s="111"/>
      <c r="KT4" s="111"/>
      <c r="KU4" s="111"/>
      <c r="KV4" s="111"/>
      <c r="KW4" s="111"/>
      <c r="KX4" s="111"/>
      <c r="KY4" s="111"/>
      <c r="KZ4" s="111"/>
      <c r="LA4" s="111"/>
      <c r="LB4" s="111"/>
      <c r="LC4" s="111"/>
      <c r="LD4" s="111"/>
      <c r="LE4" s="111"/>
      <c r="LF4" s="111"/>
      <c r="LG4" s="111"/>
      <c r="LH4" s="111"/>
      <c r="LI4" s="111"/>
      <c r="LJ4" s="111"/>
      <c r="LK4" s="111"/>
      <c r="LL4" s="111"/>
      <c r="LM4" s="111"/>
      <c r="LN4" s="111"/>
      <c r="LO4" s="111"/>
      <c r="LP4" s="111"/>
      <c r="LQ4" s="111"/>
      <c r="LR4" s="111"/>
      <c r="LS4" s="111"/>
      <c r="LT4" s="111"/>
      <c r="LU4" s="111"/>
      <c r="LV4" s="111"/>
      <c r="LW4" s="111"/>
      <c r="LX4" s="111"/>
      <c r="LY4" s="111"/>
      <c r="LZ4" s="111"/>
      <c r="MA4" s="111"/>
      <c r="MB4" s="111"/>
      <c r="MC4" s="111"/>
      <c r="MD4" s="111"/>
      <c r="ME4" s="111"/>
      <c r="MF4" s="111"/>
      <c r="MG4" s="111"/>
      <c r="MH4" s="111"/>
      <c r="MI4" s="111"/>
      <c r="MJ4" s="111"/>
      <c r="MK4" s="111"/>
      <c r="ML4" s="111"/>
      <c r="MM4" s="111"/>
      <c r="MN4" s="111"/>
      <c r="MO4" s="111"/>
      <c r="MP4" s="111"/>
      <c r="MQ4" s="111"/>
      <c r="MR4" s="111"/>
      <c r="MS4" s="111"/>
      <c r="MT4" s="111"/>
      <c r="MU4" s="111"/>
      <c r="MV4" s="111"/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1"/>
      <c r="NK4" s="111"/>
      <c r="NL4" s="111"/>
      <c r="NM4" s="111"/>
      <c r="NN4" s="111"/>
      <c r="NO4" s="111"/>
      <c r="NP4" s="111"/>
      <c r="NQ4" s="111"/>
      <c r="NR4" s="111"/>
      <c r="NS4" s="111"/>
      <c r="NT4" s="111"/>
      <c r="NU4" s="111"/>
      <c r="NV4" s="111"/>
      <c r="NW4" s="111"/>
      <c r="NX4" s="111"/>
      <c r="NY4" s="111"/>
      <c r="NZ4" s="111"/>
      <c r="OA4" s="111"/>
      <c r="OB4" s="111"/>
      <c r="OC4" s="111"/>
      <c r="OD4" s="111"/>
      <c r="OE4" s="111"/>
      <c r="OF4" s="111"/>
      <c r="OG4" s="111"/>
      <c r="OH4" s="111"/>
      <c r="OI4" s="111"/>
      <c r="OJ4" s="111"/>
      <c r="OK4" s="111"/>
      <c r="OL4" s="111"/>
      <c r="OM4" s="111"/>
      <c r="ON4" s="111"/>
      <c r="OO4" s="111"/>
      <c r="OP4" s="111"/>
      <c r="OQ4" s="111"/>
      <c r="OR4" s="111"/>
      <c r="OS4" s="111"/>
      <c r="OT4" s="111"/>
      <c r="OU4" s="111"/>
      <c r="OV4" s="111"/>
      <c r="OW4" s="111"/>
      <c r="OX4" s="111"/>
      <c r="OY4" s="111"/>
      <c r="OZ4" s="111"/>
      <c r="PA4" s="111"/>
      <c r="PB4" s="111"/>
      <c r="PC4" s="111"/>
      <c r="PD4" s="111"/>
      <c r="PE4" s="111"/>
      <c r="PF4" s="111"/>
      <c r="PG4" s="111"/>
      <c r="PH4" s="111"/>
      <c r="PI4" s="111"/>
      <c r="PJ4" s="111"/>
      <c r="PK4" s="111"/>
      <c r="PL4" s="111"/>
      <c r="PM4" s="111"/>
      <c r="PN4" s="111"/>
      <c r="PO4" s="111"/>
      <c r="PP4" s="111"/>
      <c r="PQ4" s="111"/>
      <c r="PR4" s="111"/>
      <c r="PS4" s="111"/>
      <c r="PT4" s="111"/>
      <c r="PU4" s="111"/>
      <c r="PV4" s="111"/>
      <c r="PW4" s="111"/>
      <c r="PX4" s="111"/>
      <c r="PY4" s="111"/>
      <c r="PZ4" s="111"/>
      <c r="QA4" s="111"/>
      <c r="QB4" s="111"/>
      <c r="QC4" s="111"/>
      <c r="QD4" s="111"/>
      <c r="QE4" s="111"/>
      <c r="QF4" s="111"/>
      <c r="QG4" s="111"/>
      <c r="QH4" s="111"/>
      <c r="QI4" s="111"/>
      <c r="QJ4" s="111"/>
      <c r="QK4" s="111"/>
      <c r="QL4" s="111"/>
      <c r="QM4" s="111"/>
      <c r="QN4" s="111"/>
      <c r="QO4" s="111"/>
      <c r="QP4" s="111"/>
      <c r="QQ4" s="111"/>
      <c r="QR4" s="111"/>
      <c r="QS4" s="111"/>
      <c r="QT4" s="111"/>
      <c r="QU4" s="111"/>
      <c r="QV4" s="111"/>
      <c r="QW4" s="111"/>
      <c r="QX4" s="111"/>
      <c r="QY4" s="111"/>
      <c r="QZ4" s="111"/>
      <c r="RA4" s="111"/>
      <c r="RB4" s="111"/>
      <c r="RC4" s="111"/>
      <c r="RD4" s="111"/>
      <c r="RE4" s="111"/>
      <c r="RF4" s="111"/>
      <c r="RG4" s="111"/>
      <c r="RH4" s="111"/>
      <c r="RI4" s="111"/>
      <c r="RJ4" s="111"/>
      <c r="RK4" s="111"/>
      <c r="RL4" s="111"/>
      <c r="RM4" s="111"/>
      <c r="RN4" s="111"/>
      <c r="RO4" s="111"/>
      <c r="RP4" s="111"/>
      <c r="RQ4" s="111"/>
      <c r="RR4" s="111"/>
      <c r="RS4" s="111"/>
      <c r="RT4" s="111"/>
      <c r="RU4" s="111"/>
      <c r="RV4" s="111"/>
      <c r="RW4" s="111"/>
      <c r="RX4" s="111"/>
      <c r="RY4" s="111"/>
      <c r="RZ4" s="111"/>
      <c r="SA4" s="111"/>
      <c r="SB4" s="111"/>
      <c r="SC4" s="111"/>
      <c r="SD4" s="111"/>
      <c r="SE4" s="111"/>
      <c r="SF4" s="111"/>
      <c r="SG4" s="111"/>
      <c r="SH4" s="111"/>
      <c r="SI4" s="111"/>
      <c r="SJ4" s="111"/>
      <c r="SK4" s="111"/>
      <c r="SL4" s="111"/>
      <c r="SM4" s="111"/>
      <c r="SN4" s="111"/>
      <c r="SO4" s="111"/>
      <c r="SP4" s="111"/>
      <c r="SQ4" s="111"/>
      <c r="SR4" s="111"/>
      <c r="SS4" s="111"/>
      <c r="ST4" s="111"/>
      <c r="SU4" s="111"/>
      <c r="SV4" s="111"/>
      <c r="SW4" s="111"/>
      <c r="SX4" s="111"/>
      <c r="SY4" s="111"/>
      <c r="SZ4" s="111"/>
      <c r="TA4" s="111"/>
      <c r="TB4" s="111"/>
      <c r="TC4" s="111"/>
      <c r="TD4" s="111"/>
      <c r="TE4" s="111"/>
      <c r="TF4" s="111"/>
      <c r="TG4" s="111"/>
      <c r="TH4" s="111"/>
      <c r="TI4" s="111"/>
      <c r="TJ4" s="111"/>
      <c r="TK4" s="111"/>
      <c r="TL4" s="111"/>
      <c r="TM4" s="111"/>
      <c r="TN4" s="111"/>
    </row>
    <row r="5" spans="1:534" x14ac:dyDescent="0.2">
      <c r="A5" s="103" t="s">
        <v>316</v>
      </c>
      <c r="B5" s="124">
        <v>1400</v>
      </c>
      <c r="C5" s="124">
        <v>1463</v>
      </c>
      <c r="D5" s="124">
        <v>1408</v>
      </c>
      <c r="E5" s="124">
        <v>1480</v>
      </c>
      <c r="F5" s="124">
        <v>1481</v>
      </c>
      <c r="G5" s="124">
        <v>1483</v>
      </c>
      <c r="H5" s="124">
        <v>1488</v>
      </c>
      <c r="I5" s="124">
        <v>1489</v>
      </c>
      <c r="J5" s="124">
        <v>1405</v>
      </c>
      <c r="K5" s="124">
        <v>1406</v>
      </c>
      <c r="L5" s="124">
        <v>1407</v>
      </c>
      <c r="M5" s="124">
        <v>1484</v>
      </c>
      <c r="N5" s="124">
        <v>1312</v>
      </c>
      <c r="O5" s="124">
        <v>1319</v>
      </c>
      <c r="P5" s="124">
        <v>1410</v>
      </c>
      <c r="Q5" s="124">
        <v>1415</v>
      </c>
      <c r="R5" s="124">
        <v>2201</v>
      </c>
      <c r="S5" s="124">
        <v>1250</v>
      </c>
      <c r="T5" s="124">
        <v>1251</v>
      </c>
      <c r="U5" s="124">
        <v>1253</v>
      </c>
      <c r="V5" s="124">
        <v>1900</v>
      </c>
      <c r="W5" s="124">
        <v>1905</v>
      </c>
      <c r="X5" s="124">
        <v>1906</v>
      </c>
      <c r="Y5" s="124">
        <v>1908</v>
      </c>
      <c r="Z5" s="124">
        <v>1910</v>
      </c>
      <c r="AA5" s="124">
        <v>1963</v>
      </c>
      <c r="AB5" s="124">
        <v>500</v>
      </c>
      <c r="AC5" s="124" t="s">
        <v>176</v>
      </c>
      <c r="AD5" s="124">
        <v>501</v>
      </c>
      <c r="AE5" s="124">
        <v>503</v>
      </c>
      <c r="AF5" s="124">
        <v>515</v>
      </c>
      <c r="AG5" s="124">
        <v>560</v>
      </c>
      <c r="AH5" s="124">
        <v>580</v>
      </c>
      <c r="AI5" s="124">
        <v>586</v>
      </c>
      <c r="AJ5" s="124">
        <v>587</v>
      </c>
      <c r="AK5" s="124">
        <v>2530</v>
      </c>
      <c r="AL5" s="124">
        <v>2532</v>
      </c>
      <c r="AM5" s="124">
        <v>2534</v>
      </c>
      <c r="AN5" s="124">
        <v>2613</v>
      </c>
      <c r="AO5" s="124">
        <v>516</v>
      </c>
      <c r="AP5" s="124">
        <v>519</v>
      </c>
      <c r="AQ5" s="124">
        <v>520</v>
      </c>
      <c r="AR5" s="124">
        <v>529</v>
      </c>
      <c r="AS5" s="124">
        <v>530</v>
      </c>
      <c r="AT5" s="124">
        <v>541</v>
      </c>
      <c r="AU5" s="124">
        <v>542</v>
      </c>
      <c r="AV5" s="124">
        <v>543</v>
      </c>
      <c r="AW5" s="124">
        <v>544</v>
      </c>
      <c r="AX5" s="124">
        <v>1304</v>
      </c>
      <c r="AY5" s="124">
        <v>1307</v>
      </c>
      <c r="AZ5" s="124">
        <v>1380</v>
      </c>
      <c r="BA5" s="124">
        <v>1401</v>
      </c>
      <c r="BB5" s="124">
        <v>1413</v>
      </c>
      <c r="BC5" s="124">
        <v>1477</v>
      </c>
      <c r="BD5" s="124">
        <v>1482</v>
      </c>
      <c r="BE5" s="124" t="s">
        <v>434</v>
      </c>
      <c r="BF5" s="124" t="s">
        <v>551</v>
      </c>
      <c r="BG5" s="124" t="s">
        <v>435</v>
      </c>
      <c r="BH5" s="124" t="s">
        <v>480</v>
      </c>
      <c r="BI5" s="124" t="s">
        <v>436</v>
      </c>
      <c r="BJ5" s="124" t="s">
        <v>437</v>
      </c>
      <c r="BK5" s="124" t="s">
        <v>438</v>
      </c>
      <c r="BL5" s="124" t="s">
        <v>439</v>
      </c>
      <c r="BM5" s="124" t="s">
        <v>505</v>
      </c>
      <c r="BN5" s="124" t="s">
        <v>179</v>
      </c>
      <c r="BO5" s="124" t="s">
        <v>180</v>
      </c>
      <c r="BP5" s="124" t="s">
        <v>401</v>
      </c>
      <c r="BQ5" s="124" t="s">
        <v>440</v>
      </c>
      <c r="BR5" s="124" t="s">
        <v>507</v>
      </c>
      <c r="BS5" s="124" t="s">
        <v>237</v>
      </c>
      <c r="BT5" s="124" t="s">
        <v>238</v>
      </c>
      <c r="BU5" s="124" t="s">
        <v>310</v>
      </c>
      <c r="BV5" s="124" t="s">
        <v>311</v>
      </c>
      <c r="BW5" s="124" t="s">
        <v>403</v>
      </c>
      <c r="BX5" s="124" t="s">
        <v>441</v>
      </c>
      <c r="BY5" s="124" t="s">
        <v>509</v>
      </c>
      <c r="BZ5" s="124" t="s">
        <v>510</v>
      </c>
      <c r="CA5" s="124" t="s">
        <v>217</v>
      </c>
      <c r="CB5" s="124" t="s">
        <v>520</v>
      </c>
      <c r="CC5" s="124" t="s">
        <v>178</v>
      </c>
      <c r="CD5" s="124" t="s">
        <v>512</v>
      </c>
      <c r="CE5" s="124" t="s">
        <v>218</v>
      </c>
      <c r="CF5" s="124" t="s">
        <v>305</v>
      </c>
      <c r="CG5" s="124" t="s">
        <v>515</v>
      </c>
      <c r="CH5" s="124" t="s">
        <v>516</v>
      </c>
      <c r="CI5" s="124" t="s">
        <v>518</v>
      </c>
      <c r="CJ5" s="124" t="s">
        <v>302</v>
      </c>
      <c r="CK5" s="124" t="s">
        <v>181</v>
      </c>
      <c r="CL5" s="124" t="s">
        <v>236</v>
      </c>
      <c r="CM5" s="124" t="s">
        <v>182</v>
      </c>
      <c r="CN5" s="124" t="s">
        <v>219</v>
      </c>
      <c r="CO5" s="124" t="s">
        <v>402</v>
      </c>
      <c r="CP5" s="124" t="s">
        <v>212</v>
      </c>
      <c r="CQ5" s="124" t="s">
        <v>213</v>
      </c>
      <c r="CR5" s="124" t="s">
        <v>522</v>
      </c>
      <c r="CS5" s="124" t="s">
        <v>524</v>
      </c>
      <c r="CT5" s="124" t="s">
        <v>177</v>
      </c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1"/>
      <c r="JB5" s="111"/>
      <c r="JC5" s="111"/>
      <c r="JD5" s="111"/>
      <c r="JE5" s="111"/>
      <c r="JF5" s="111"/>
      <c r="JG5" s="111"/>
      <c r="JH5" s="111"/>
      <c r="JI5" s="111"/>
      <c r="JJ5" s="111"/>
      <c r="JK5" s="111"/>
      <c r="JL5" s="111"/>
      <c r="JM5" s="111"/>
      <c r="JN5" s="111"/>
      <c r="JO5" s="111"/>
      <c r="JP5" s="111"/>
      <c r="JQ5" s="111"/>
      <c r="JR5" s="111"/>
      <c r="JS5" s="111"/>
      <c r="JT5" s="111"/>
      <c r="JU5" s="111"/>
      <c r="JV5" s="111"/>
      <c r="JW5" s="111"/>
      <c r="JX5" s="111"/>
      <c r="JY5" s="111"/>
      <c r="JZ5" s="111"/>
      <c r="KA5" s="111"/>
      <c r="KB5" s="111"/>
      <c r="KC5" s="111"/>
      <c r="KD5" s="111"/>
      <c r="KE5" s="111"/>
      <c r="KF5" s="111"/>
      <c r="KG5" s="111"/>
      <c r="KH5" s="111"/>
      <c r="KI5" s="111"/>
      <c r="KJ5" s="111"/>
      <c r="KK5" s="111"/>
      <c r="KL5" s="111"/>
      <c r="KM5" s="111"/>
      <c r="KN5" s="111"/>
      <c r="KO5" s="111"/>
      <c r="KP5" s="111"/>
      <c r="KQ5" s="111"/>
      <c r="KR5" s="111"/>
      <c r="KS5" s="111"/>
      <c r="KT5" s="111"/>
      <c r="KU5" s="111"/>
      <c r="KV5" s="111"/>
      <c r="KW5" s="111"/>
      <c r="KX5" s="111"/>
      <c r="KY5" s="111"/>
      <c r="KZ5" s="111"/>
      <c r="LA5" s="111"/>
      <c r="LB5" s="111"/>
      <c r="LC5" s="111"/>
      <c r="LD5" s="111"/>
      <c r="LE5" s="111"/>
      <c r="LF5" s="111"/>
      <c r="LG5" s="111"/>
      <c r="LH5" s="111"/>
      <c r="LI5" s="111"/>
      <c r="LJ5" s="111"/>
      <c r="LK5" s="111"/>
      <c r="LL5" s="111"/>
      <c r="LM5" s="111"/>
      <c r="LN5" s="111"/>
      <c r="LO5" s="111"/>
      <c r="LP5" s="111"/>
      <c r="LQ5" s="111"/>
      <c r="LR5" s="111"/>
      <c r="LS5" s="111"/>
      <c r="LT5" s="111"/>
      <c r="LU5" s="111"/>
      <c r="LV5" s="111"/>
      <c r="LW5" s="111"/>
      <c r="LX5" s="111"/>
      <c r="LY5" s="111"/>
      <c r="LZ5" s="111"/>
      <c r="MA5" s="111"/>
      <c r="MB5" s="111"/>
      <c r="MC5" s="111"/>
      <c r="MD5" s="111"/>
      <c r="ME5" s="111"/>
      <c r="MF5" s="111"/>
      <c r="MG5" s="111"/>
      <c r="MH5" s="111"/>
      <c r="MI5" s="111"/>
      <c r="MJ5" s="111"/>
      <c r="MK5" s="111"/>
      <c r="ML5" s="111"/>
      <c r="MM5" s="111"/>
      <c r="MN5" s="111"/>
      <c r="MO5" s="111"/>
      <c r="MP5" s="111"/>
      <c r="MQ5" s="111"/>
      <c r="MR5" s="111"/>
      <c r="MS5" s="111"/>
      <c r="MT5" s="111"/>
      <c r="MU5" s="111"/>
      <c r="MV5" s="111"/>
      <c r="MW5" s="111"/>
      <c r="MX5" s="111"/>
      <c r="MY5" s="111"/>
      <c r="MZ5" s="111"/>
      <c r="NA5" s="111"/>
      <c r="NB5" s="111"/>
      <c r="NC5" s="111"/>
      <c r="ND5" s="111"/>
      <c r="NE5" s="111"/>
      <c r="NF5" s="111"/>
      <c r="NG5" s="111"/>
      <c r="NH5" s="111"/>
      <c r="NI5" s="111"/>
      <c r="NJ5" s="111"/>
      <c r="NK5" s="111"/>
      <c r="NL5" s="111"/>
      <c r="NM5" s="111"/>
      <c r="NN5" s="111"/>
      <c r="NO5" s="111"/>
      <c r="NP5" s="111"/>
      <c r="NQ5" s="111"/>
      <c r="NR5" s="111"/>
      <c r="NS5" s="111"/>
      <c r="NT5" s="111"/>
      <c r="NU5" s="111"/>
      <c r="NV5" s="111"/>
      <c r="NW5" s="111"/>
      <c r="NX5" s="111"/>
      <c r="NY5" s="111"/>
      <c r="NZ5" s="111"/>
      <c r="OA5" s="111"/>
      <c r="OB5" s="111"/>
      <c r="OC5" s="111"/>
      <c r="OD5" s="111"/>
      <c r="OE5" s="111"/>
      <c r="OF5" s="111"/>
      <c r="OG5" s="111"/>
      <c r="OH5" s="111"/>
      <c r="OI5" s="111"/>
      <c r="OJ5" s="111"/>
      <c r="OK5" s="111"/>
      <c r="OL5" s="111"/>
      <c r="OM5" s="111"/>
      <c r="ON5" s="111"/>
      <c r="OO5" s="111"/>
      <c r="OP5" s="111"/>
      <c r="OQ5" s="111"/>
      <c r="OR5" s="111"/>
      <c r="OS5" s="111"/>
      <c r="OT5" s="111"/>
      <c r="OU5" s="111"/>
      <c r="OV5" s="111"/>
      <c r="OW5" s="111"/>
      <c r="OX5" s="111"/>
      <c r="OY5" s="111"/>
      <c r="OZ5" s="111"/>
      <c r="PA5" s="111"/>
      <c r="PB5" s="111"/>
      <c r="PC5" s="111"/>
      <c r="PD5" s="111"/>
      <c r="PE5" s="111"/>
      <c r="PF5" s="111"/>
      <c r="PG5" s="111"/>
      <c r="PH5" s="111"/>
      <c r="PI5" s="111"/>
      <c r="PJ5" s="111"/>
      <c r="PK5" s="111"/>
      <c r="PL5" s="111"/>
      <c r="PM5" s="111"/>
      <c r="PN5" s="111"/>
      <c r="PO5" s="111"/>
      <c r="PP5" s="111"/>
      <c r="PQ5" s="111"/>
      <c r="PR5" s="111"/>
      <c r="PS5" s="111"/>
      <c r="PT5" s="111"/>
      <c r="PU5" s="111"/>
      <c r="PV5" s="111"/>
      <c r="PW5" s="111"/>
      <c r="PX5" s="111"/>
      <c r="PY5" s="111"/>
      <c r="PZ5" s="111"/>
      <c r="QA5" s="111"/>
      <c r="QB5" s="111"/>
      <c r="QC5" s="111"/>
      <c r="QD5" s="111"/>
      <c r="QE5" s="111"/>
      <c r="QF5" s="111"/>
      <c r="QG5" s="111"/>
      <c r="QH5" s="111"/>
      <c r="QI5" s="111"/>
      <c r="QJ5" s="111"/>
      <c r="QK5" s="111"/>
      <c r="QL5" s="111"/>
      <c r="QM5" s="111"/>
      <c r="QN5" s="111"/>
      <c r="QO5" s="111"/>
      <c r="QP5" s="111"/>
      <c r="QQ5" s="111"/>
      <c r="QR5" s="111"/>
      <c r="QS5" s="111"/>
      <c r="QT5" s="111"/>
      <c r="QU5" s="111"/>
      <c r="QV5" s="111"/>
      <c r="QW5" s="111"/>
      <c r="QX5" s="111"/>
      <c r="QY5" s="111"/>
      <c r="QZ5" s="111"/>
      <c r="RA5" s="111"/>
      <c r="RB5" s="111"/>
      <c r="RC5" s="111"/>
      <c r="RD5" s="111"/>
      <c r="RE5" s="111"/>
      <c r="RF5" s="111"/>
      <c r="RG5" s="111"/>
      <c r="RH5" s="111"/>
      <c r="RI5" s="111"/>
      <c r="RJ5" s="111"/>
      <c r="RK5" s="111"/>
      <c r="RL5" s="111"/>
      <c r="RM5" s="111"/>
      <c r="RN5" s="111"/>
      <c r="RO5" s="111"/>
      <c r="RP5" s="111"/>
      <c r="RQ5" s="111"/>
      <c r="RR5" s="111"/>
      <c r="RS5" s="111"/>
      <c r="RT5" s="111"/>
      <c r="RU5" s="111"/>
      <c r="RV5" s="111"/>
      <c r="RW5" s="111"/>
      <c r="RX5" s="111"/>
      <c r="RY5" s="111"/>
      <c r="RZ5" s="111"/>
      <c r="SA5" s="111"/>
      <c r="SB5" s="111"/>
      <c r="SC5" s="111"/>
      <c r="SD5" s="111"/>
      <c r="SE5" s="111"/>
      <c r="SF5" s="111"/>
      <c r="SG5" s="111"/>
      <c r="SH5" s="111"/>
      <c r="SI5" s="111"/>
      <c r="SJ5" s="111"/>
      <c r="SK5" s="111"/>
      <c r="SL5" s="111"/>
      <c r="SM5" s="111"/>
      <c r="SN5" s="111"/>
      <c r="SO5" s="111"/>
      <c r="SP5" s="111"/>
      <c r="SQ5" s="111"/>
      <c r="SR5" s="111"/>
      <c r="SS5" s="111"/>
      <c r="ST5" s="111"/>
      <c r="SU5" s="111"/>
      <c r="SV5" s="111"/>
      <c r="SW5" s="111"/>
      <c r="SX5" s="111"/>
      <c r="SY5" s="111"/>
      <c r="SZ5" s="111"/>
      <c r="TA5" s="111"/>
      <c r="TB5" s="111"/>
      <c r="TC5" s="111"/>
      <c r="TD5" s="111"/>
      <c r="TE5" s="111"/>
      <c r="TF5" s="111"/>
      <c r="TG5" s="111"/>
      <c r="TH5" s="111"/>
      <c r="TI5" s="111"/>
      <c r="TJ5" s="111"/>
      <c r="TK5" s="111"/>
      <c r="TL5" s="111"/>
      <c r="TM5" s="111"/>
      <c r="TN5" s="111"/>
    </row>
    <row r="6" spans="1:534" x14ac:dyDescent="0.2">
      <c r="A6" s="103" t="s">
        <v>20</v>
      </c>
      <c r="B6" s="124">
        <v>1399</v>
      </c>
      <c r="C6" s="124">
        <v>1400</v>
      </c>
      <c r="D6" s="124">
        <v>1463</v>
      </c>
      <c r="E6" s="124">
        <v>1408</v>
      </c>
      <c r="F6" s="124">
        <v>1478</v>
      </c>
      <c r="G6" s="124">
        <v>1479</v>
      </c>
      <c r="H6" s="124">
        <v>1480</v>
      </c>
      <c r="I6" s="124">
        <v>1481</v>
      </c>
      <c r="J6" s="124">
        <v>1483</v>
      </c>
      <c r="K6" s="124">
        <v>1488</v>
      </c>
      <c r="L6" s="124">
        <v>1489</v>
      </c>
      <c r="M6" s="124">
        <v>1405</v>
      </c>
      <c r="N6" s="124">
        <v>1406</v>
      </c>
      <c r="O6" s="124">
        <v>1407</v>
      </c>
      <c r="P6" s="124">
        <v>1484</v>
      </c>
      <c r="Q6" s="124">
        <v>1473</v>
      </c>
      <c r="R6" s="124">
        <v>1312</v>
      </c>
      <c r="S6" s="124">
        <v>1319</v>
      </c>
      <c r="T6" s="124">
        <v>1398</v>
      </c>
      <c r="U6" s="124">
        <v>1410</v>
      </c>
      <c r="V6" s="124">
        <v>1415</v>
      </c>
      <c r="W6" s="124">
        <v>2201</v>
      </c>
      <c r="X6" s="124">
        <v>1250</v>
      </c>
      <c r="Y6" s="124">
        <v>1251</v>
      </c>
      <c r="Z6" s="124">
        <v>1253</v>
      </c>
      <c r="AA6" s="124">
        <v>1900</v>
      </c>
      <c r="AB6" s="124">
        <v>1905</v>
      </c>
      <c r="AC6" s="124">
        <v>1906</v>
      </c>
      <c r="AD6" s="124">
        <v>1908</v>
      </c>
      <c r="AE6" s="124">
        <v>1910</v>
      </c>
      <c r="AF6" s="124">
        <v>1963</v>
      </c>
      <c r="AG6" s="124">
        <v>500</v>
      </c>
      <c r="AH6" s="124" t="s">
        <v>176</v>
      </c>
      <c r="AI6" s="124">
        <v>501</v>
      </c>
      <c r="AJ6" s="124">
        <v>503</v>
      </c>
      <c r="AK6" s="124">
        <v>515</v>
      </c>
      <c r="AL6" s="124">
        <v>560</v>
      </c>
      <c r="AM6" s="124">
        <v>580</v>
      </c>
      <c r="AN6" s="124">
        <v>586</v>
      </c>
      <c r="AO6" s="124">
        <v>587</v>
      </c>
      <c r="AP6" s="124">
        <v>2530</v>
      </c>
      <c r="AQ6" s="124">
        <v>2532</v>
      </c>
      <c r="AR6" s="124">
        <v>2534</v>
      </c>
      <c r="AS6" s="124">
        <v>2613</v>
      </c>
      <c r="AT6" s="124">
        <v>516</v>
      </c>
      <c r="AU6" s="124">
        <v>519</v>
      </c>
      <c r="AV6" s="124">
        <v>520</v>
      </c>
      <c r="AW6" s="124">
        <v>529</v>
      </c>
      <c r="AX6" s="124">
        <v>530</v>
      </c>
      <c r="AY6" s="124">
        <v>541</v>
      </c>
      <c r="AZ6" s="124">
        <v>542</v>
      </c>
      <c r="BA6" s="124">
        <v>543</v>
      </c>
      <c r="BB6" s="124">
        <v>544</v>
      </c>
      <c r="BC6" s="124">
        <v>1304</v>
      </c>
      <c r="BD6" s="124">
        <v>1307</v>
      </c>
      <c r="BE6" s="124">
        <v>1380</v>
      </c>
      <c r="BF6" s="124">
        <v>1401</v>
      </c>
      <c r="BG6" s="124">
        <v>1413</v>
      </c>
      <c r="BH6" s="124">
        <v>1477</v>
      </c>
      <c r="BI6" s="124">
        <v>1482</v>
      </c>
      <c r="BJ6" s="124" t="s">
        <v>434</v>
      </c>
      <c r="BK6" s="124" t="s">
        <v>551</v>
      </c>
      <c r="BL6" s="124" t="s">
        <v>435</v>
      </c>
      <c r="BM6" s="124" t="s">
        <v>480</v>
      </c>
      <c r="BN6" s="124" t="s">
        <v>436</v>
      </c>
      <c r="BO6" s="124" t="s">
        <v>437</v>
      </c>
      <c r="BP6" s="124" t="s">
        <v>438</v>
      </c>
      <c r="BQ6" s="124" t="s">
        <v>439</v>
      </c>
      <c r="BR6" s="124" t="s">
        <v>505</v>
      </c>
      <c r="BS6" s="124" t="s">
        <v>179</v>
      </c>
      <c r="BT6" s="124" t="s">
        <v>180</v>
      </c>
      <c r="BU6" s="124" t="s">
        <v>401</v>
      </c>
      <c r="BV6" s="124" t="s">
        <v>440</v>
      </c>
      <c r="BW6" s="124" t="s">
        <v>507</v>
      </c>
      <c r="BX6" s="124" t="s">
        <v>237</v>
      </c>
      <c r="BY6" s="124" t="s">
        <v>238</v>
      </c>
      <c r="BZ6" s="124" t="s">
        <v>310</v>
      </c>
      <c r="CA6" s="124" t="s">
        <v>311</v>
      </c>
      <c r="CB6" s="124" t="s">
        <v>403</v>
      </c>
      <c r="CC6" s="124" t="s">
        <v>441</v>
      </c>
      <c r="CD6" s="124" t="s">
        <v>509</v>
      </c>
      <c r="CE6" s="124" t="s">
        <v>510</v>
      </c>
      <c r="CF6" s="124" t="s">
        <v>217</v>
      </c>
      <c r="CG6" s="124" t="s">
        <v>520</v>
      </c>
      <c r="CH6" s="124" t="s">
        <v>178</v>
      </c>
      <c r="CI6" s="124" t="s">
        <v>512</v>
      </c>
      <c r="CJ6" s="124" t="s">
        <v>218</v>
      </c>
      <c r="CK6" s="124" t="s">
        <v>305</v>
      </c>
      <c r="CL6" s="124" t="s">
        <v>515</v>
      </c>
      <c r="CM6" s="124" t="s">
        <v>516</v>
      </c>
      <c r="CN6" s="124" t="s">
        <v>518</v>
      </c>
      <c r="CO6" s="124" t="s">
        <v>302</v>
      </c>
      <c r="CP6" s="124" t="s">
        <v>181</v>
      </c>
      <c r="CQ6" s="124" t="s">
        <v>236</v>
      </c>
      <c r="CR6" s="124" t="s">
        <v>182</v>
      </c>
      <c r="CS6" s="124" t="s">
        <v>219</v>
      </c>
      <c r="CT6" s="124" t="s">
        <v>402</v>
      </c>
      <c r="CU6" s="124" t="s">
        <v>212</v>
      </c>
      <c r="CV6" s="124" t="s">
        <v>213</v>
      </c>
      <c r="CW6" s="124" t="s">
        <v>522</v>
      </c>
      <c r="CX6" s="124" t="s">
        <v>524</v>
      </c>
      <c r="CY6" s="124" t="s">
        <v>177</v>
      </c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</row>
    <row r="7" spans="1:534" x14ac:dyDescent="0.2">
      <c r="A7" s="103" t="s">
        <v>12</v>
      </c>
      <c r="B7" s="124">
        <v>1399</v>
      </c>
      <c r="C7" s="124">
        <v>1400</v>
      </c>
      <c r="D7" s="124">
        <v>1463</v>
      </c>
      <c r="E7" s="124">
        <v>1408</v>
      </c>
      <c r="F7" s="124">
        <v>1478</v>
      </c>
      <c r="G7" s="124">
        <v>1479</v>
      </c>
      <c r="H7" s="124">
        <v>1480</v>
      </c>
      <c r="I7" s="124">
        <v>1481</v>
      </c>
      <c r="J7" s="124">
        <v>1483</v>
      </c>
      <c r="K7" s="124">
        <v>1488</v>
      </c>
      <c r="L7" s="124">
        <v>1489</v>
      </c>
      <c r="M7" s="124">
        <v>1405</v>
      </c>
      <c r="N7" s="124">
        <v>1406</v>
      </c>
      <c r="O7" s="124">
        <v>1407</v>
      </c>
      <c r="P7" s="124">
        <v>1484</v>
      </c>
      <c r="Q7" s="124">
        <v>1473</v>
      </c>
      <c r="R7" s="124">
        <v>1312</v>
      </c>
      <c r="S7" s="124">
        <v>1319</v>
      </c>
      <c r="T7" s="124">
        <v>1398</v>
      </c>
      <c r="U7" s="124">
        <v>1410</v>
      </c>
      <c r="V7" s="124">
        <v>1415</v>
      </c>
      <c r="W7" s="124" t="s">
        <v>326</v>
      </c>
      <c r="X7" s="124" t="s">
        <v>327</v>
      </c>
      <c r="Y7" s="124" t="s">
        <v>468</v>
      </c>
      <c r="Z7" s="124" t="s">
        <v>470</v>
      </c>
      <c r="AA7" s="124" t="s">
        <v>328</v>
      </c>
      <c r="AB7" s="124" t="s">
        <v>329</v>
      </c>
      <c r="AC7" s="124">
        <v>2201</v>
      </c>
      <c r="AD7" s="124">
        <v>1250</v>
      </c>
      <c r="AE7" s="124">
        <v>1251</v>
      </c>
      <c r="AF7" s="124">
        <v>1253</v>
      </c>
      <c r="AG7" s="124">
        <v>1900</v>
      </c>
      <c r="AH7" s="124">
        <v>1905</v>
      </c>
      <c r="AI7" s="124">
        <v>1906</v>
      </c>
      <c r="AJ7" s="124">
        <v>1908</v>
      </c>
      <c r="AK7" s="124">
        <v>1910</v>
      </c>
      <c r="AL7" s="124">
        <v>1963</v>
      </c>
      <c r="AM7" s="124">
        <v>500</v>
      </c>
      <c r="AN7" s="124" t="s">
        <v>176</v>
      </c>
      <c r="AO7" s="124">
        <v>501</v>
      </c>
      <c r="AP7" s="124">
        <v>503</v>
      </c>
      <c r="AQ7" s="124">
        <v>515</v>
      </c>
      <c r="AR7" s="124">
        <v>560</v>
      </c>
      <c r="AS7" s="124">
        <v>580</v>
      </c>
      <c r="AT7" s="124">
        <v>586</v>
      </c>
      <c r="AU7" s="124">
        <v>587</v>
      </c>
      <c r="AV7" s="124">
        <v>2530</v>
      </c>
      <c r="AW7" s="124">
        <v>2532</v>
      </c>
      <c r="AX7" s="124">
        <v>2534</v>
      </c>
      <c r="AY7" s="124">
        <v>2613</v>
      </c>
      <c r="AZ7" s="124">
        <v>516</v>
      </c>
      <c r="BA7" s="124">
        <v>519</v>
      </c>
      <c r="BB7" s="124">
        <v>520</v>
      </c>
      <c r="BC7" s="124">
        <v>529</v>
      </c>
      <c r="BD7" s="124">
        <v>530</v>
      </c>
      <c r="BE7" s="124">
        <v>541</v>
      </c>
      <c r="BF7" s="124">
        <v>542</v>
      </c>
      <c r="BG7" s="124">
        <v>543</v>
      </c>
      <c r="BH7" s="124">
        <v>544</v>
      </c>
      <c r="BI7" s="124">
        <v>1304</v>
      </c>
      <c r="BJ7" s="124">
        <v>1307</v>
      </c>
      <c r="BK7" s="124">
        <v>1380</v>
      </c>
      <c r="BL7" s="124">
        <v>1401</v>
      </c>
      <c r="BM7" s="124">
        <v>1413</v>
      </c>
      <c r="BN7" s="124">
        <v>1477</v>
      </c>
      <c r="BO7" s="124">
        <v>1482</v>
      </c>
      <c r="BP7" s="124" t="s">
        <v>434</v>
      </c>
      <c r="BQ7" s="124" t="s">
        <v>551</v>
      </c>
      <c r="BR7" s="124" t="s">
        <v>435</v>
      </c>
      <c r="BS7" s="124" t="s">
        <v>480</v>
      </c>
      <c r="BT7" s="124" t="s">
        <v>436</v>
      </c>
      <c r="BU7" s="124" t="s">
        <v>437</v>
      </c>
      <c r="BV7" s="124" t="s">
        <v>438</v>
      </c>
      <c r="BW7" s="124" t="s">
        <v>439</v>
      </c>
      <c r="BX7" s="124" t="s">
        <v>505</v>
      </c>
      <c r="BY7" s="124" t="s">
        <v>179</v>
      </c>
      <c r="BZ7" s="124" t="s">
        <v>180</v>
      </c>
      <c r="CA7" s="124" t="s">
        <v>401</v>
      </c>
      <c r="CB7" s="124" t="s">
        <v>440</v>
      </c>
      <c r="CC7" s="124" t="s">
        <v>507</v>
      </c>
      <c r="CD7" s="124" t="s">
        <v>237</v>
      </c>
      <c r="CE7" s="124" t="s">
        <v>238</v>
      </c>
      <c r="CF7" s="124" t="s">
        <v>310</v>
      </c>
      <c r="CG7" s="124" t="s">
        <v>311</v>
      </c>
      <c r="CH7" s="124" t="s">
        <v>403</v>
      </c>
      <c r="CI7" s="124" t="s">
        <v>441</v>
      </c>
      <c r="CJ7" s="124" t="s">
        <v>509</v>
      </c>
      <c r="CK7" s="124" t="s">
        <v>510</v>
      </c>
      <c r="CL7" s="124" t="s">
        <v>217</v>
      </c>
      <c r="CM7" s="124" t="s">
        <v>520</v>
      </c>
      <c r="CN7" s="124" t="s">
        <v>178</v>
      </c>
      <c r="CO7" s="124" t="s">
        <v>512</v>
      </c>
      <c r="CP7" s="124" t="s">
        <v>218</v>
      </c>
      <c r="CQ7" s="124" t="s">
        <v>305</v>
      </c>
      <c r="CR7" s="124" t="s">
        <v>515</v>
      </c>
      <c r="CS7" s="124" t="s">
        <v>516</v>
      </c>
      <c r="CT7" s="124" t="s">
        <v>518</v>
      </c>
      <c r="CU7" s="124" t="s">
        <v>232</v>
      </c>
      <c r="CV7" s="124" t="s">
        <v>181</v>
      </c>
      <c r="CW7" s="124" t="s">
        <v>236</v>
      </c>
      <c r="CX7" s="124" t="s">
        <v>182</v>
      </c>
      <c r="CY7" s="124" t="s">
        <v>219</v>
      </c>
      <c r="CZ7" s="124" t="s">
        <v>402</v>
      </c>
      <c r="DA7" s="124" t="s">
        <v>212</v>
      </c>
      <c r="DB7" s="124" t="s">
        <v>213</v>
      </c>
      <c r="DC7" s="124" t="s">
        <v>522</v>
      </c>
      <c r="DD7" s="124" t="s">
        <v>524</v>
      </c>
      <c r="DE7" s="124" t="s">
        <v>177</v>
      </c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  <c r="HJ7" s="111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  <c r="JD7" s="111"/>
      <c r="JE7" s="111"/>
      <c r="JF7" s="111"/>
      <c r="JG7" s="111"/>
      <c r="JH7" s="111"/>
      <c r="JI7" s="111"/>
      <c r="JJ7" s="111"/>
      <c r="JK7" s="111"/>
      <c r="JL7" s="111"/>
      <c r="JM7" s="111"/>
      <c r="JN7" s="111"/>
      <c r="JO7" s="111"/>
      <c r="JP7" s="111"/>
      <c r="JQ7" s="111"/>
      <c r="JR7" s="111"/>
      <c r="JS7" s="111"/>
      <c r="JT7" s="111"/>
      <c r="JU7" s="111"/>
      <c r="JV7" s="111"/>
      <c r="JW7" s="111"/>
      <c r="JX7" s="111"/>
      <c r="JY7" s="111"/>
      <c r="JZ7" s="111"/>
      <c r="KA7" s="111"/>
      <c r="KB7" s="111"/>
      <c r="KC7" s="111"/>
      <c r="KD7" s="111"/>
      <c r="KE7" s="111"/>
      <c r="KF7" s="111"/>
      <c r="KG7" s="111"/>
      <c r="KH7" s="111"/>
      <c r="KI7" s="111"/>
      <c r="KJ7" s="111"/>
      <c r="KK7" s="111"/>
      <c r="KL7" s="111"/>
      <c r="KM7" s="111"/>
      <c r="KN7" s="111"/>
      <c r="KO7" s="111"/>
      <c r="KP7" s="111"/>
      <c r="KQ7" s="111"/>
      <c r="KR7" s="111"/>
      <c r="KS7" s="111"/>
      <c r="KT7" s="111"/>
      <c r="KU7" s="111"/>
      <c r="KV7" s="111"/>
      <c r="KW7" s="111"/>
      <c r="KX7" s="111"/>
      <c r="KY7" s="111"/>
      <c r="KZ7" s="111"/>
      <c r="LA7" s="111"/>
      <c r="LB7" s="111"/>
      <c r="LC7" s="111"/>
      <c r="LD7" s="111"/>
      <c r="LE7" s="111"/>
      <c r="LF7" s="111"/>
      <c r="LG7" s="111"/>
      <c r="LH7" s="111"/>
      <c r="LI7" s="111"/>
      <c r="LJ7" s="111"/>
      <c r="LK7" s="111"/>
      <c r="LL7" s="111"/>
      <c r="LM7" s="111"/>
      <c r="LN7" s="111"/>
      <c r="LO7" s="111"/>
      <c r="LP7" s="111"/>
      <c r="LQ7" s="111"/>
      <c r="LR7" s="111"/>
      <c r="LS7" s="111"/>
      <c r="LT7" s="111"/>
      <c r="LU7" s="111"/>
      <c r="LV7" s="111"/>
      <c r="LW7" s="111"/>
      <c r="LX7" s="111"/>
      <c r="LY7" s="111"/>
      <c r="LZ7" s="111"/>
      <c r="MA7" s="111"/>
      <c r="MB7" s="111"/>
      <c r="MC7" s="111"/>
      <c r="MD7" s="111"/>
      <c r="ME7" s="111"/>
      <c r="MF7" s="111"/>
      <c r="MG7" s="111"/>
      <c r="MH7" s="111"/>
      <c r="MI7" s="111"/>
      <c r="MJ7" s="111"/>
      <c r="MK7" s="111"/>
      <c r="ML7" s="111"/>
      <c r="MM7" s="111"/>
      <c r="MN7" s="111"/>
      <c r="MO7" s="111"/>
      <c r="MP7" s="111"/>
      <c r="MQ7" s="111"/>
      <c r="MR7" s="111"/>
      <c r="MS7" s="111"/>
      <c r="MT7" s="111"/>
      <c r="MU7" s="111"/>
      <c r="MV7" s="111"/>
      <c r="MW7" s="111"/>
      <c r="MX7" s="111"/>
      <c r="MY7" s="111"/>
      <c r="MZ7" s="111"/>
      <c r="NA7" s="111"/>
      <c r="NB7" s="111"/>
      <c r="NC7" s="111"/>
      <c r="ND7" s="111"/>
      <c r="NE7" s="111"/>
      <c r="NF7" s="111"/>
      <c r="NG7" s="111"/>
      <c r="NH7" s="111"/>
      <c r="NI7" s="111"/>
      <c r="NJ7" s="111"/>
      <c r="NK7" s="111"/>
      <c r="NL7" s="111"/>
      <c r="NM7" s="111"/>
      <c r="NN7" s="111"/>
      <c r="NO7" s="111"/>
      <c r="NP7" s="111"/>
      <c r="NQ7" s="111"/>
      <c r="NR7" s="111"/>
      <c r="NS7" s="111"/>
      <c r="NT7" s="111"/>
      <c r="NU7" s="111"/>
      <c r="NV7" s="111"/>
      <c r="NW7" s="111"/>
      <c r="NX7" s="111"/>
      <c r="NY7" s="111"/>
      <c r="NZ7" s="111"/>
      <c r="OA7" s="111"/>
      <c r="OB7" s="111"/>
      <c r="OC7" s="111"/>
      <c r="OD7" s="111"/>
      <c r="OE7" s="111"/>
      <c r="OF7" s="111"/>
      <c r="OG7" s="111"/>
      <c r="OH7" s="111"/>
      <c r="OI7" s="111"/>
      <c r="OJ7" s="111"/>
      <c r="OK7" s="111"/>
      <c r="OL7" s="111"/>
      <c r="OM7" s="111"/>
      <c r="ON7" s="111"/>
      <c r="OO7" s="111"/>
      <c r="OP7" s="111"/>
      <c r="OQ7" s="111"/>
      <c r="OR7" s="111"/>
      <c r="OS7" s="111"/>
      <c r="OT7" s="111"/>
      <c r="OU7" s="111"/>
      <c r="OV7" s="111"/>
      <c r="OW7" s="111"/>
      <c r="OX7" s="111"/>
      <c r="OY7" s="111"/>
      <c r="OZ7" s="111"/>
      <c r="PA7" s="111"/>
      <c r="PB7" s="111"/>
      <c r="PC7" s="111"/>
      <c r="PD7" s="111"/>
      <c r="PE7" s="111"/>
      <c r="PF7" s="111"/>
      <c r="PG7" s="111"/>
      <c r="PH7" s="111"/>
      <c r="PI7" s="111"/>
      <c r="PJ7" s="111"/>
      <c r="PK7" s="111"/>
      <c r="PL7" s="111"/>
      <c r="PM7" s="111"/>
      <c r="PN7" s="111"/>
      <c r="PO7" s="111"/>
      <c r="PP7" s="111"/>
      <c r="PQ7" s="111"/>
      <c r="PR7" s="111"/>
      <c r="PS7" s="111"/>
      <c r="PT7" s="111"/>
      <c r="PU7" s="111"/>
      <c r="PV7" s="111"/>
      <c r="PW7" s="111"/>
      <c r="PX7" s="111"/>
      <c r="PY7" s="111"/>
      <c r="PZ7" s="111"/>
      <c r="QA7" s="111"/>
      <c r="QB7" s="111"/>
      <c r="QC7" s="111"/>
      <c r="QD7" s="111"/>
      <c r="QE7" s="111"/>
      <c r="QF7" s="111"/>
      <c r="QG7" s="111"/>
      <c r="QH7" s="111"/>
      <c r="QI7" s="111"/>
      <c r="QJ7" s="111"/>
      <c r="QK7" s="111"/>
      <c r="QL7" s="111"/>
      <c r="QM7" s="111"/>
      <c r="QN7" s="111"/>
      <c r="QO7" s="111"/>
      <c r="QP7" s="111"/>
      <c r="QQ7" s="111"/>
      <c r="QR7" s="111"/>
      <c r="QS7" s="111"/>
      <c r="QT7" s="111"/>
      <c r="QU7" s="111"/>
      <c r="QV7" s="111"/>
      <c r="QW7" s="111"/>
      <c r="QX7" s="111"/>
      <c r="QY7" s="111"/>
      <c r="QZ7" s="111"/>
      <c r="RA7" s="111"/>
      <c r="RB7" s="111"/>
      <c r="RC7" s="111"/>
      <c r="RD7" s="111"/>
      <c r="RE7" s="111"/>
      <c r="RF7" s="111"/>
      <c r="RG7" s="111"/>
      <c r="RH7" s="111"/>
      <c r="RI7" s="111"/>
      <c r="RJ7" s="111"/>
      <c r="RK7" s="111"/>
      <c r="RL7" s="111"/>
      <c r="RM7" s="111"/>
      <c r="RN7" s="111"/>
      <c r="RO7" s="111"/>
      <c r="RP7" s="111"/>
      <c r="RQ7" s="111"/>
      <c r="RR7" s="111"/>
      <c r="RS7" s="111"/>
      <c r="RT7" s="111"/>
      <c r="RU7" s="111"/>
      <c r="RV7" s="111"/>
      <c r="RW7" s="111"/>
      <c r="RX7" s="111"/>
      <c r="RY7" s="111"/>
      <c r="RZ7" s="111"/>
      <c r="SA7" s="111"/>
      <c r="SB7" s="111"/>
      <c r="SC7" s="111"/>
      <c r="SD7" s="111"/>
      <c r="SE7" s="111"/>
      <c r="SF7" s="111"/>
      <c r="SG7" s="111"/>
      <c r="SH7" s="111"/>
      <c r="SI7" s="111"/>
      <c r="SJ7" s="111"/>
      <c r="SK7" s="111"/>
      <c r="SL7" s="111"/>
      <c r="SM7" s="111"/>
      <c r="SN7" s="111"/>
      <c r="SO7" s="111"/>
      <c r="SP7" s="111"/>
      <c r="SQ7" s="111"/>
      <c r="SR7" s="111"/>
      <c r="SS7" s="111"/>
      <c r="ST7" s="111"/>
      <c r="SU7" s="111"/>
      <c r="SV7" s="111"/>
      <c r="SW7" s="111"/>
      <c r="SX7" s="111"/>
      <c r="SY7" s="111"/>
      <c r="SZ7" s="111"/>
      <c r="TA7" s="111"/>
      <c r="TB7" s="111"/>
      <c r="TC7" s="111"/>
      <c r="TD7" s="111"/>
      <c r="TE7" s="111"/>
      <c r="TF7" s="111"/>
      <c r="TG7" s="111"/>
      <c r="TH7" s="111"/>
      <c r="TI7" s="111"/>
      <c r="TJ7" s="111"/>
      <c r="TK7" s="111"/>
      <c r="TL7" s="111"/>
      <c r="TM7" s="111"/>
      <c r="TN7" s="111"/>
    </row>
    <row r="8" spans="1:534" x14ac:dyDescent="0.2">
      <c r="A8" s="103" t="s">
        <v>175</v>
      </c>
      <c r="B8" s="124">
        <v>1399</v>
      </c>
      <c r="C8" s="124">
        <v>1400</v>
      </c>
      <c r="D8" s="124">
        <v>1463</v>
      </c>
      <c r="E8" s="124">
        <v>1408</v>
      </c>
      <c r="F8" s="124">
        <v>1478</v>
      </c>
      <c r="G8" s="124">
        <v>1479</v>
      </c>
      <c r="H8" s="124">
        <v>1480</v>
      </c>
      <c r="I8" s="124">
        <v>1481</v>
      </c>
      <c r="J8" s="124">
        <v>1483</v>
      </c>
      <c r="K8" s="124">
        <v>1488</v>
      </c>
      <c r="L8" s="124">
        <v>1489</v>
      </c>
      <c r="M8" s="124">
        <v>1405</v>
      </c>
      <c r="N8" s="124">
        <v>1406</v>
      </c>
      <c r="O8" s="124">
        <v>1407</v>
      </c>
      <c r="P8" s="124">
        <v>1484</v>
      </c>
      <c r="Q8" s="124">
        <v>1473</v>
      </c>
      <c r="R8" s="124">
        <v>1312</v>
      </c>
      <c r="S8" s="124">
        <v>1319</v>
      </c>
      <c r="T8" s="124">
        <v>1398</v>
      </c>
      <c r="U8" s="124">
        <v>1410</v>
      </c>
      <c r="V8" s="124">
        <v>1415</v>
      </c>
      <c r="W8" s="124" t="s">
        <v>320</v>
      </c>
      <c r="X8" s="124" t="s">
        <v>321</v>
      </c>
      <c r="Y8" s="124" t="s">
        <v>483</v>
      </c>
      <c r="Z8" s="124" t="s">
        <v>484</v>
      </c>
      <c r="AA8" s="124" t="s">
        <v>322</v>
      </c>
      <c r="AB8" s="124" t="s">
        <v>323</v>
      </c>
      <c r="AC8" s="124" t="s">
        <v>487</v>
      </c>
      <c r="AD8" s="124" t="s">
        <v>488</v>
      </c>
      <c r="AE8" s="124" t="s">
        <v>489</v>
      </c>
      <c r="AF8" s="124" t="s">
        <v>490</v>
      </c>
      <c r="AG8" s="124" t="s">
        <v>491</v>
      </c>
      <c r="AH8" s="124" t="s">
        <v>492</v>
      </c>
      <c r="AI8" s="124" t="s">
        <v>326</v>
      </c>
      <c r="AJ8" s="124" t="s">
        <v>327</v>
      </c>
      <c r="AK8" s="124" t="s">
        <v>468</v>
      </c>
      <c r="AL8" s="124" t="s">
        <v>470</v>
      </c>
      <c r="AM8" s="124" t="s">
        <v>328</v>
      </c>
      <c r="AN8" s="124" t="s">
        <v>329</v>
      </c>
      <c r="AO8" s="124" t="s">
        <v>457</v>
      </c>
      <c r="AP8" s="124" t="s">
        <v>458</v>
      </c>
      <c r="AQ8" s="124" t="s">
        <v>474</v>
      </c>
      <c r="AR8" s="124" t="s">
        <v>476</v>
      </c>
      <c r="AS8" s="124" t="s">
        <v>459</v>
      </c>
      <c r="AT8" s="124" t="s">
        <v>460</v>
      </c>
      <c r="AU8" s="124">
        <v>2201</v>
      </c>
      <c r="AV8" s="124">
        <v>1250</v>
      </c>
      <c r="AW8" s="124">
        <v>1251</v>
      </c>
      <c r="AX8" s="124">
        <v>1253</v>
      </c>
      <c r="AY8" s="124">
        <v>1900</v>
      </c>
      <c r="AZ8" s="124">
        <v>1905</v>
      </c>
      <c r="BA8" s="124">
        <v>1906</v>
      </c>
      <c r="BB8" s="124">
        <v>1908</v>
      </c>
      <c r="BC8" s="124">
        <v>1910</v>
      </c>
      <c r="BD8" s="124">
        <v>1963</v>
      </c>
      <c r="BE8" s="124">
        <v>500</v>
      </c>
      <c r="BF8" s="124" t="s">
        <v>176</v>
      </c>
      <c r="BG8" s="124">
        <v>501</v>
      </c>
      <c r="BH8" s="124">
        <v>503</v>
      </c>
      <c r="BI8" s="124">
        <v>515</v>
      </c>
      <c r="BJ8" s="124">
        <v>560</v>
      </c>
      <c r="BK8" s="124">
        <v>580</v>
      </c>
      <c r="BL8" s="124">
        <v>586</v>
      </c>
      <c r="BM8" s="124">
        <v>587</v>
      </c>
      <c r="BN8" s="124">
        <v>2530</v>
      </c>
      <c r="BO8" s="124">
        <v>2532</v>
      </c>
      <c r="BP8" s="124">
        <v>2534</v>
      </c>
      <c r="BQ8" s="124">
        <v>2613</v>
      </c>
      <c r="BR8" s="124">
        <v>516</v>
      </c>
      <c r="BS8" s="124">
        <v>519</v>
      </c>
      <c r="BT8" s="124">
        <v>520</v>
      </c>
      <c r="BU8" s="124">
        <v>529</v>
      </c>
      <c r="BV8" s="124">
        <v>530</v>
      </c>
      <c r="BW8" s="124">
        <v>541</v>
      </c>
      <c r="BX8" s="124">
        <v>542</v>
      </c>
      <c r="BY8" s="124">
        <v>543</v>
      </c>
      <c r="BZ8" s="124">
        <v>544</v>
      </c>
      <c r="CA8" s="124">
        <v>1304</v>
      </c>
      <c r="CB8" s="124">
        <v>1307</v>
      </c>
      <c r="CC8" s="124">
        <v>1380</v>
      </c>
      <c r="CD8" s="124">
        <v>1401</v>
      </c>
      <c r="CE8" s="124">
        <v>1413</v>
      </c>
      <c r="CF8" s="124">
        <v>1477</v>
      </c>
      <c r="CG8" s="124">
        <v>1482</v>
      </c>
      <c r="CH8" s="124" t="s">
        <v>434</v>
      </c>
      <c r="CI8" s="124" t="s">
        <v>551</v>
      </c>
      <c r="CJ8" s="124" t="s">
        <v>435</v>
      </c>
      <c r="CK8" s="124" t="s">
        <v>480</v>
      </c>
      <c r="CL8" s="124" t="s">
        <v>436</v>
      </c>
      <c r="CM8" s="124" t="s">
        <v>437</v>
      </c>
      <c r="CN8" s="124" t="s">
        <v>438</v>
      </c>
      <c r="CO8" s="124" t="s">
        <v>439</v>
      </c>
      <c r="CP8" s="124" t="s">
        <v>505</v>
      </c>
      <c r="CQ8" s="124" t="s">
        <v>179</v>
      </c>
      <c r="CR8" s="124" t="s">
        <v>180</v>
      </c>
      <c r="CS8" s="124" t="s">
        <v>401</v>
      </c>
      <c r="CT8" s="124" t="s">
        <v>440</v>
      </c>
      <c r="CU8" s="124" t="s">
        <v>507</v>
      </c>
      <c r="CV8" s="124" t="s">
        <v>237</v>
      </c>
      <c r="CW8" s="124" t="s">
        <v>238</v>
      </c>
      <c r="CX8" s="124" t="s">
        <v>310</v>
      </c>
      <c r="CY8" s="124" t="s">
        <v>311</v>
      </c>
      <c r="CZ8" s="124" t="s">
        <v>403</v>
      </c>
      <c r="DA8" s="124" t="s">
        <v>441</v>
      </c>
      <c r="DB8" s="124" t="s">
        <v>509</v>
      </c>
      <c r="DC8" s="124" t="s">
        <v>510</v>
      </c>
      <c r="DD8" s="124" t="s">
        <v>217</v>
      </c>
      <c r="DE8" s="124" t="s">
        <v>520</v>
      </c>
      <c r="DF8" s="124" t="s">
        <v>178</v>
      </c>
      <c r="DG8" s="124" t="s">
        <v>512</v>
      </c>
      <c r="DH8" s="124" t="s">
        <v>218</v>
      </c>
      <c r="DI8" s="124" t="s">
        <v>305</v>
      </c>
      <c r="DJ8" s="124" t="s">
        <v>515</v>
      </c>
      <c r="DK8" s="124" t="s">
        <v>516</v>
      </c>
      <c r="DL8" s="124" t="s">
        <v>518</v>
      </c>
      <c r="DM8" s="124" t="s">
        <v>303</v>
      </c>
      <c r="DN8" s="124" t="s">
        <v>181</v>
      </c>
      <c r="DO8" s="124" t="s">
        <v>236</v>
      </c>
      <c r="DP8" s="124" t="s">
        <v>182</v>
      </c>
      <c r="DQ8" s="124" t="s">
        <v>219</v>
      </c>
      <c r="DR8" s="124" t="s">
        <v>402</v>
      </c>
      <c r="DS8" s="124" t="s">
        <v>212</v>
      </c>
      <c r="DT8" s="124" t="s">
        <v>213</v>
      </c>
      <c r="DU8" s="124" t="s">
        <v>522</v>
      </c>
      <c r="DV8" s="124" t="s">
        <v>524</v>
      </c>
      <c r="DW8" s="124" t="s">
        <v>177</v>
      </c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  <c r="HJ8" s="111"/>
      <c r="HK8" s="111"/>
      <c r="HL8" s="111"/>
      <c r="HM8" s="111"/>
      <c r="HN8" s="111"/>
      <c r="HO8" s="111"/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  <c r="IU8" s="111"/>
      <c r="IV8" s="111"/>
      <c r="IW8" s="111"/>
      <c r="IX8" s="111"/>
      <c r="IY8" s="111"/>
      <c r="IZ8" s="111"/>
      <c r="JA8" s="111"/>
      <c r="JB8" s="111"/>
      <c r="JC8" s="111"/>
      <c r="JD8" s="111"/>
      <c r="JE8" s="111"/>
      <c r="JF8" s="111"/>
      <c r="JG8" s="111"/>
      <c r="JH8" s="111"/>
      <c r="JI8" s="111"/>
      <c r="JJ8" s="111"/>
      <c r="JK8" s="111"/>
      <c r="JL8" s="111"/>
      <c r="JM8" s="111"/>
      <c r="JN8" s="111"/>
      <c r="JO8" s="111"/>
      <c r="JP8" s="111"/>
      <c r="JQ8" s="111"/>
      <c r="JR8" s="111"/>
      <c r="JS8" s="111"/>
      <c r="JT8" s="111"/>
      <c r="JU8" s="111"/>
      <c r="JV8" s="111"/>
      <c r="JW8" s="111"/>
      <c r="JX8" s="111"/>
      <c r="JY8" s="111"/>
      <c r="JZ8" s="111"/>
      <c r="KA8" s="111"/>
      <c r="KB8" s="111"/>
      <c r="KC8" s="111"/>
      <c r="KD8" s="111"/>
      <c r="KE8" s="111"/>
      <c r="KF8" s="111"/>
      <c r="KG8" s="111"/>
      <c r="KH8" s="111"/>
      <c r="KI8" s="111"/>
      <c r="KJ8" s="111"/>
      <c r="KK8" s="111"/>
      <c r="KL8" s="111"/>
      <c r="KM8" s="111"/>
      <c r="KN8" s="111"/>
      <c r="KO8" s="111"/>
      <c r="KP8" s="111"/>
      <c r="KQ8" s="111"/>
      <c r="KR8" s="111"/>
      <c r="KS8" s="111"/>
      <c r="KT8" s="111"/>
      <c r="KU8" s="111"/>
      <c r="KV8" s="111"/>
      <c r="KW8" s="111"/>
      <c r="KX8" s="111"/>
      <c r="KY8" s="111"/>
      <c r="KZ8" s="111"/>
      <c r="LA8" s="111"/>
      <c r="LB8" s="111"/>
      <c r="LC8" s="111"/>
      <c r="LD8" s="111"/>
      <c r="LE8" s="111"/>
      <c r="LF8" s="111"/>
      <c r="LG8" s="111"/>
      <c r="LH8" s="111"/>
      <c r="LI8" s="111"/>
      <c r="LJ8" s="111"/>
      <c r="LK8" s="111"/>
      <c r="LL8" s="111"/>
      <c r="LM8" s="111"/>
      <c r="LN8" s="111"/>
      <c r="LO8" s="111"/>
      <c r="LP8" s="111"/>
      <c r="LQ8" s="111"/>
      <c r="LR8" s="111"/>
      <c r="LS8" s="111"/>
      <c r="LT8" s="111"/>
      <c r="LU8" s="111"/>
      <c r="LV8" s="111"/>
      <c r="LW8" s="111"/>
      <c r="LX8" s="111"/>
      <c r="LY8" s="111"/>
      <c r="LZ8" s="111"/>
      <c r="MA8" s="111"/>
      <c r="MB8" s="111"/>
      <c r="MC8" s="111"/>
      <c r="MD8" s="111"/>
      <c r="ME8" s="111"/>
      <c r="MF8" s="111"/>
      <c r="MG8" s="111"/>
      <c r="MH8" s="111"/>
      <c r="MI8" s="111"/>
      <c r="MJ8" s="111"/>
      <c r="MK8" s="111"/>
      <c r="ML8" s="111"/>
      <c r="MM8" s="111"/>
      <c r="MN8" s="111"/>
      <c r="MO8" s="111"/>
      <c r="MP8" s="111"/>
      <c r="MQ8" s="111"/>
      <c r="MR8" s="111"/>
      <c r="MS8" s="111"/>
      <c r="MT8" s="111"/>
      <c r="MU8" s="111"/>
      <c r="MV8" s="111"/>
      <c r="MW8" s="111"/>
      <c r="MX8" s="111"/>
      <c r="MY8" s="111"/>
      <c r="MZ8" s="111"/>
      <c r="NA8" s="111"/>
      <c r="NB8" s="111"/>
      <c r="NC8" s="111"/>
      <c r="ND8" s="111"/>
      <c r="NE8" s="111"/>
      <c r="NF8" s="111"/>
      <c r="NG8" s="111"/>
      <c r="NH8" s="111"/>
      <c r="NI8" s="111"/>
      <c r="NJ8" s="111"/>
      <c r="NK8" s="111"/>
      <c r="NL8" s="111"/>
      <c r="NM8" s="111"/>
      <c r="NN8" s="111"/>
      <c r="NO8" s="111"/>
      <c r="NP8" s="111"/>
      <c r="NQ8" s="111"/>
      <c r="NR8" s="111"/>
      <c r="NS8" s="111"/>
      <c r="NT8" s="111"/>
      <c r="NU8" s="111"/>
      <c r="NV8" s="111"/>
      <c r="NW8" s="111"/>
      <c r="NX8" s="111"/>
      <c r="NY8" s="111"/>
      <c r="NZ8" s="111"/>
      <c r="OA8" s="111"/>
      <c r="OB8" s="111"/>
      <c r="OC8" s="111"/>
      <c r="OD8" s="111"/>
      <c r="OE8" s="111"/>
      <c r="OF8" s="111"/>
      <c r="OG8" s="111"/>
      <c r="OH8" s="111"/>
      <c r="OI8" s="111"/>
      <c r="OJ8" s="111"/>
      <c r="OK8" s="111"/>
      <c r="OL8" s="111"/>
      <c r="OM8" s="111"/>
      <c r="ON8" s="111"/>
      <c r="OO8" s="111"/>
      <c r="OP8" s="111"/>
      <c r="OQ8" s="111"/>
      <c r="OR8" s="111"/>
      <c r="OS8" s="111"/>
      <c r="OT8" s="111"/>
      <c r="OU8" s="111"/>
      <c r="OV8" s="111"/>
      <c r="OW8" s="111"/>
      <c r="OX8" s="111"/>
      <c r="OY8" s="111"/>
      <c r="OZ8" s="111"/>
      <c r="PA8" s="111"/>
      <c r="PB8" s="111"/>
      <c r="PC8" s="111"/>
      <c r="PD8" s="111"/>
      <c r="PE8" s="111"/>
      <c r="PF8" s="111"/>
      <c r="PG8" s="111"/>
      <c r="PH8" s="111"/>
      <c r="PI8" s="111"/>
      <c r="PJ8" s="111"/>
      <c r="PK8" s="111"/>
      <c r="PL8" s="111"/>
      <c r="PM8" s="111"/>
      <c r="PN8" s="111"/>
      <c r="PO8" s="111"/>
      <c r="PP8" s="111"/>
      <c r="PQ8" s="111"/>
      <c r="PR8" s="111"/>
      <c r="PS8" s="111"/>
      <c r="PT8" s="111"/>
      <c r="PU8" s="111"/>
      <c r="PV8" s="111"/>
      <c r="PW8" s="111"/>
      <c r="PX8" s="111"/>
      <c r="PY8" s="111"/>
      <c r="PZ8" s="111"/>
      <c r="QA8" s="111"/>
      <c r="QB8" s="111"/>
      <c r="QC8" s="111"/>
      <c r="QD8" s="111"/>
      <c r="QE8" s="111"/>
      <c r="QF8" s="111"/>
      <c r="QG8" s="111"/>
      <c r="QH8" s="111"/>
      <c r="QI8" s="111"/>
      <c r="QJ8" s="111"/>
      <c r="QK8" s="111"/>
      <c r="QL8" s="111"/>
      <c r="QM8" s="111"/>
      <c r="QN8" s="111"/>
      <c r="QO8" s="111"/>
      <c r="QP8" s="111"/>
      <c r="QQ8" s="111"/>
      <c r="QR8" s="111"/>
      <c r="QS8" s="111"/>
      <c r="QT8" s="111"/>
      <c r="QU8" s="111"/>
      <c r="QV8" s="111"/>
      <c r="QW8" s="111"/>
      <c r="QX8" s="111"/>
      <c r="QY8" s="111"/>
      <c r="QZ8" s="111"/>
      <c r="RA8" s="111"/>
      <c r="RB8" s="111"/>
      <c r="RC8" s="111"/>
      <c r="RD8" s="111"/>
      <c r="RE8" s="111"/>
      <c r="RF8" s="111"/>
      <c r="RG8" s="111"/>
      <c r="RH8" s="111"/>
      <c r="RI8" s="111"/>
      <c r="RJ8" s="111"/>
      <c r="RK8" s="111"/>
      <c r="RL8" s="111"/>
      <c r="RM8" s="111"/>
      <c r="RN8" s="111"/>
      <c r="RO8" s="111"/>
      <c r="RP8" s="111"/>
      <c r="RQ8" s="111"/>
      <c r="RR8" s="111"/>
      <c r="RS8" s="111"/>
      <c r="RT8" s="111"/>
      <c r="RU8" s="111"/>
      <c r="RV8" s="111"/>
      <c r="RW8" s="111"/>
      <c r="RX8" s="111"/>
      <c r="RY8" s="111"/>
      <c r="RZ8" s="111"/>
      <c r="SA8" s="111"/>
      <c r="SB8" s="111"/>
      <c r="SC8" s="111"/>
      <c r="SD8" s="111"/>
      <c r="SE8" s="111"/>
      <c r="SF8" s="111"/>
      <c r="SG8" s="111"/>
      <c r="SH8" s="111"/>
      <c r="SI8" s="111"/>
      <c r="SJ8" s="111"/>
      <c r="SK8" s="111"/>
      <c r="SL8" s="111"/>
      <c r="SM8" s="111"/>
      <c r="SN8" s="111"/>
      <c r="SO8" s="111"/>
      <c r="SP8" s="111"/>
      <c r="SQ8" s="111"/>
      <c r="SR8" s="111"/>
      <c r="SS8" s="111"/>
      <c r="ST8" s="111"/>
      <c r="SU8" s="111"/>
      <c r="SV8" s="111"/>
      <c r="SW8" s="111"/>
      <c r="SX8" s="111"/>
      <c r="SY8" s="111"/>
      <c r="SZ8" s="111"/>
      <c r="TA8" s="111"/>
      <c r="TB8" s="111"/>
      <c r="TC8" s="111"/>
      <c r="TD8" s="111"/>
      <c r="TE8" s="111"/>
      <c r="TF8" s="111"/>
      <c r="TG8" s="111"/>
      <c r="TH8" s="111"/>
      <c r="TI8" s="111"/>
      <c r="TJ8" s="111"/>
      <c r="TK8" s="111"/>
      <c r="TL8" s="111"/>
      <c r="TM8" s="111"/>
      <c r="TN8" s="111"/>
    </row>
    <row r="9" spans="1:534" x14ac:dyDescent="0.2">
      <c r="A9" s="103" t="s">
        <v>234</v>
      </c>
      <c r="B9" s="124">
        <v>1400</v>
      </c>
      <c r="C9" s="124">
        <v>1463</v>
      </c>
      <c r="D9" s="124">
        <v>1408</v>
      </c>
      <c r="E9" s="124">
        <v>1480</v>
      </c>
      <c r="F9" s="124">
        <v>1481</v>
      </c>
      <c r="G9" s="124">
        <v>1483</v>
      </c>
      <c r="H9" s="124">
        <v>1488</v>
      </c>
      <c r="I9" s="124">
        <v>1405</v>
      </c>
      <c r="J9" s="124">
        <v>1406</v>
      </c>
      <c r="K9" s="124">
        <v>1407</v>
      </c>
      <c r="L9" s="124">
        <v>1484</v>
      </c>
      <c r="M9" s="124">
        <v>1312</v>
      </c>
      <c r="N9" s="124">
        <v>1319</v>
      </c>
      <c r="O9" s="124">
        <v>1410</v>
      </c>
      <c r="P9" s="124">
        <v>1415</v>
      </c>
      <c r="Q9" s="124" t="s">
        <v>326</v>
      </c>
      <c r="R9" s="124" t="s">
        <v>327</v>
      </c>
      <c r="S9" s="124" t="s">
        <v>468</v>
      </c>
      <c r="T9" s="124" t="s">
        <v>470</v>
      </c>
      <c r="U9" s="124" t="s">
        <v>328</v>
      </c>
      <c r="V9" s="124" t="s">
        <v>329</v>
      </c>
      <c r="W9" s="124" t="s">
        <v>457</v>
      </c>
      <c r="X9" s="124" t="s">
        <v>458</v>
      </c>
      <c r="Y9" s="124" t="s">
        <v>474</v>
      </c>
      <c r="Z9" s="124" t="s">
        <v>476</v>
      </c>
      <c r="AA9" s="124" t="s">
        <v>459</v>
      </c>
      <c r="AB9" s="124" t="s">
        <v>460</v>
      </c>
      <c r="AC9" s="124">
        <v>2201</v>
      </c>
      <c r="AD9" s="124">
        <v>1250</v>
      </c>
      <c r="AE9" s="124">
        <v>1251</v>
      </c>
      <c r="AF9" s="124">
        <v>1253</v>
      </c>
      <c r="AG9" s="124">
        <v>1900</v>
      </c>
      <c r="AH9" s="124">
        <v>1905</v>
      </c>
      <c r="AI9" s="124">
        <v>1906</v>
      </c>
      <c r="AJ9" s="124">
        <v>1908</v>
      </c>
      <c r="AK9" s="124">
        <v>1910</v>
      </c>
      <c r="AL9" s="124">
        <v>1963</v>
      </c>
      <c r="AM9" s="124">
        <v>500</v>
      </c>
      <c r="AN9" s="124" t="s">
        <v>176</v>
      </c>
      <c r="AO9" s="124">
        <v>515</v>
      </c>
      <c r="AP9" s="124">
        <v>580</v>
      </c>
      <c r="AQ9" s="124">
        <v>516</v>
      </c>
      <c r="AR9" s="124">
        <v>519</v>
      </c>
      <c r="AS9" s="124">
        <v>520</v>
      </c>
      <c r="AT9" s="124">
        <v>529</v>
      </c>
      <c r="AU9" s="124">
        <v>530</v>
      </c>
      <c r="AV9" s="124">
        <v>541</v>
      </c>
      <c r="AW9" s="124">
        <v>542</v>
      </c>
      <c r="AX9" s="124">
        <v>543</v>
      </c>
      <c r="AY9" s="124">
        <v>544</v>
      </c>
      <c r="AZ9" s="124">
        <v>1304</v>
      </c>
      <c r="BA9" s="124">
        <v>1307</v>
      </c>
      <c r="BB9" s="124">
        <v>1380</v>
      </c>
      <c r="BC9" s="124">
        <v>1401</v>
      </c>
      <c r="BD9" s="124">
        <v>1413</v>
      </c>
      <c r="BE9" s="124">
        <v>1477</v>
      </c>
      <c r="BF9" s="124">
        <v>1482</v>
      </c>
      <c r="BG9" s="124" t="s">
        <v>434</v>
      </c>
      <c r="BH9" s="124" t="s">
        <v>551</v>
      </c>
      <c r="BI9" s="124" t="s">
        <v>435</v>
      </c>
      <c r="BJ9" s="124" t="s">
        <v>480</v>
      </c>
      <c r="BK9" s="124" t="s">
        <v>436</v>
      </c>
      <c r="BL9" s="124" t="s">
        <v>437</v>
      </c>
      <c r="BM9" s="124" t="s">
        <v>438</v>
      </c>
      <c r="BN9" s="124" t="s">
        <v>439</v>
      </c>
      <c r="BO9" s="124" t="s">
        <v>505</v>
      </c>
      <c r="BP9" s="124" t="s">
        <v>179</v>
      </c>
      <c r="BQ9" s="124" t="s">
        <v>180</v>
      </c>
      <c r="BR9" s="124" t="s">
        <v>401</v>
      </c>
      <c r="BS9" s="124" t="s">
        <v>440</v>
      </c>
      <c r="BT9" s="124" t="s">
        <v>507</v>
      </c>
      <c r="BU9" s="124" t="s">
        <v>237</v>
      </c>
      <c r="BV9" s="124" t="s">
        <v>238</v>
      </c>
      <c r="BW9" s="124" t="s">
        <v>310</v>
      </c>
      <c r="BX9" s="124" t="s">
        <v>311</v>
      </c>
      <c r="BY9" s="124" t="s">
        <v>403</v>
      </c>
      <c r="BZ9" s="124" t="s">
        <v>441</v>
      </c>
      <c r="CA9" s="124" t="s">
        <v>509</v>
      </c>
      <c r="CB9" s="124" t="s">
        <v>510</v>
      </c>
      <c r="CC9" s="124" t="s">
        <v>217</v>
      </c>
      <c r="CD9" s="124" t="s">
        <v>520</v>
      </c>
      <c r="CE9" s="124" t="s">
        <v>178</v>
      </c>
      <c r="CF9" s="124" t="s">
        <v>512</v>
      </c>
      <c r="CG9" s="124" t="s">
        <v>218</v>
      </c>
      <c r="CH9" s="124" t="s">
        <v>305</v>
      </c>
      <c r="CI9" s="124" t="s">
        <v>515</v>
      </c>
      <c r="CJ9" s="124" t="s">
        <v>516</v>
      </c>
      <c r="CK9" s="124" t="s">
        <v>518</v>
      </c>
      <c r="CL9" s="124" t="s">
        <v>452</v>
      </c>
      <c r="CM9" s="124" t="s">
        <v>181</v>
      </c>
      <c r="CN9" s="124" t="s">
        <v>236</v>
      </c>
      <c r="CO9" s="124" t="s">
        <v>182</v>
      </c>
      <c r="CP9" s="124" t="s">
        <v>219</v>
      </c>
      <c r="CQ9" s="124" t="s">
        <v>402</v>
      </c>
      <c r="CR9" s="124" t="s">
        <v>212</v>
      </c>
      <c r="CS9" s="124" t="s">
        <v>213</v>
      </c>
      <c r="CT9" s="124" t="s">
        <v>522</v>
      </c>
      <c r="CU9" s="124" t="s">
        <v>524</v>
      </c>
      <c r="CV9" s="124" t="s">
        <v>453</v>
      </c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  <c r="HJ9" s="111"/>
      <c r="HK9" s="111"/>
      <c r="HL9" s="111"/>
      <c r="HM9" s="111"/>
      <c r="HN9" s="111"/>
      <c r="HO9" s="111"/>
      <c r="HP9" s="111"/>
      <c r="HQ9" s="111"/>
      <c r="HR9" s="111"/>
      <c r="HS9" s="111"/>
      <c r="HT9" s="111"/>
      <c r="HU9" s="111"/>
      <c r="HV9" s="111"/>
      <c r="HW9" s="111"/>
      <c r="HX9" s="111"/>
      <c r="HY9" s="111"/>
      <c r="HZ9" s="111"/>
      <c r="IA9" s="111"/>
      <c r="IB9" s="111"/>
      <c r="IC9" s="111"/>
      <c r="ID9" s="111"/>
      <c r="IE9" s="111"/>
      <c r="IF9" s="111"/>
      <c r="IG9" s="111"/>
      <c r="IH9" s="111"/>
      <c r="II9" s="111"/>
      <c r="IJ9" s="111"/>
      <c r="IK9" s="111"/>
      <c r="IL9" s="111"/>
      <c r="IM9" s="111"/>
      <c r="IN9" s="111"/>
      <c r="IO9" s="111"/>
      <c r="IP9" s="111"/>
      <c r="IQ9" s="111"/>
      <c r="IR9" s="111"/>
      <c r="IS9" s="111"/>
      <c r="IT9" s="111"/>
      <c r="IU9" s="111"/>
      <c r="IV9" s="111"/>
      <c r="IW9" s="111"/>
      <c r="IX9" s="111"/>
      <c r="IY9" s="111"/>
      <c r="IZ9" s="111"/>
      <c r="JA9" s="111"/>
      <c r="JB9" s="111"/>
      <c r="JC9" s="111"/>
      <c r="JD9" s="111"/>
      <c r="JE9" s="111"/>
      <c r="JF9" s="111"/>
      <c r="JG9" s="111"/>
      <c r="JH9" s="111"/>
      <c r="JI9" s="111"/>
      <c r="JJ9" s="111"/>
      <c r="JK9" s="111"/>
      <c r="JL9" s="111"/>
      <c r="JM9" s="111"/>
      <c r="JN9" s="111"/>
      <c r="JO9" s="111"/>
      <c r="JP9" s="111"/>
      <c r="JQ9" s="111"/>
      <c r="JR9" s="111"/>
      <c r="JS9" s="111"/>
      <c r="JT9" s="111"/>
      <c r="JU9" s="111"/>
      <c r="JV9" s="111"/>
      <c r="JW9" s="111"/>
      <c r="JX9" s="111"/>
      <c r="JY9" s="111"/>
      <c r="JZ9" s="111"/>
      <c r="KA9" s="111"/>
      <c r="KB9" s="111"/>
      <c r="KC9" s="111"/>
      <c r="KD9" s="111"/>
      <c r="KE9" s="111"/>
      <c r="KF9" s="111"/>
      <c r="KG9" s="111"/>
      <c r="KH9" s="111"/>
      <c r="KI9" s="111"/>
      <c r="KJ9" s="111"/>
      <c r="KK9" s="111"/>
      <c r="KL9" s="111"/>
      <c r="KM9" s="111"/>
      <c r="KN9" s="111"/>
      <c r="KO9" s="111"/>
      <c r="KP9" s="111"/>
      <c r="KQ9" s="111"/>
      <c r="KR9" s="111"/>
      <c r="KS9" s="111"/>
      <c r="KT9" s="111"/>
      <c r="KU9" s="111"/>
      <c r="KV9" s="111"/>
      <c r="KW9" s="111"/>
      <c r="KX9" s="111"/>
      <c r="KY9" s="111"/>
      <c r="KZ9" s="111"/>
      <c r="LA9" s="111"/>
      <c r="LB9" s="111"/>
      <c r="LC9" s="111"/>
      <c r="LD9" s="111"/>
      <c r="LE9" s="111"/>
      <c r="LF9" s="111"/>
      <c r="LG9" s="111"/>
      <c r="LH9" s="111"/>
      <c r="LI9" s="111"/>
      <c r="LJ9" s="111"/>
      <c r="LK9" s="111"/>
      <c r="LL9" s="111"/>
      <c r="LM9" s="111"/>
      <c r="LN9" s="111"/>
      <c r="LO9" s="111"/>
      <c r="LP9" s="111"/>
      <c r="LQ9" s="111"/>
      <c r="LR9" s="111"/>
      <c r="LS9" s="111"/>
      <c r="LT9" s="111"/>
      <c r="LU9" s="111"/>
      <c r="LV9" s="111"/>
      <c r="LW9" s="111"/>
      <c r="LX9" s="111"/>
      <c r="LY9" s="111"/>
      <c r="LZ9" s="111"/>
      <c r="MA9" s="111"/>
      <c r="MB9" s="111"/>
      <c r="MC9" s="111"/>
      <c r="MD9" s="111"/>
      <c r="ME9" s="111"/>
      <c r="MF9" s="111"/>
      <c r="MG9" s="111"/>
      <c r="MH9" s="111"/>
      <c r="MI9" s="111"/>
      <c r="MJ9" s="111"/>
      <c r="MK9" s="111"/>
      <c r="ML9" s="111"/>
      <c r="MM9" s="111"/>
      <c r="MN9" s="111"/>
      <c r="MO9" s="111"/>
      <c r="MP9" s="111"/>
      <c r="MQ9" s="111"/>
      <c r="MR9" s="111"/>
      <c r="MS9" s="111"/>
      <c r="MT9" s="111"/>
      <c r="MU9" s="111"/>
      <c r="MV9" s="111"/>
      <c r="MW9" s="111"/>
      <c r="MX9" s="111"/>
      <c r="MY9" s="111"/>
      <c r="MZ9" s="111"/>
      <c r="NA9" s="111"/>
      <c r="NB9" s="111"/>
      <c r="NC9" s="111"/>
      <c r="ND9" s="111"/>
      <c r="NE9" s="111"/>
      <c r="NF9" s="111"/>
      <c r="NG9" s="111"/>
      <c r="NH9" s="111"/>
      <c r="NI9" s="111"/>
      <c r="NJ9" s="111"/>
      <c r="NK9" s="111"/>
      <c r="NL9" s="111"/>
      <c r="NM9" s="111"/>
      <c r="NN9" s="111"/>
      <c r="NO9" s="111"/>
      <c r="NP9" s="111"/>
      <c r="NQ9" s="111"/>
      <c r="NR9" s="111"/>
      <c r="NS9" s="111"/>
      <c r="NT9" s="111"/>
      <c r="NU9" s="111"/>
      <c r="NV9" s="111"/>
      <c r="NW9" s="111"/>
      <c r="NX9" s="111"/>
      <c r="NY9" s="111"/>
      <c r="NZ9" s="111"/>
      <c r="OA9" s="111"/>
      <c r="OB9" s="111"/>
      <c r="OC9" s="111"/>
      <c r="OD9" s="111"/>
      <c r="OE9" s="111"/>
      <c r="OF9" s="111"/>
      <c r="OG9" s="111"/>
      <c r="OH9" s="111"/>
      <c r="OI9" s="111"/>
      <c r="OJ9" s="111"/>
      <c r="OK9" s="111"/>
      <c r="OL9" s="111"/>
      <c r="OM9" s="111"/>
      <c r="ON9" s="111"/>
      <c r="OO9" s="111"/>
      <c r="OP9" s="111"/>
      <c r="OQ9" s="111"/>
      <c r="OR9" s="111"/>
      <c r="OS9" s="111"/>
      <c r="OT9" s="111"/>
      <c r="OU9" s="111"/>
      <c r="OV9" s="111"/>
      <c r="OW9" s="111"/>
      <c r="OX9" s="111"/>
      <c r="OY9" s="111"/>
      <c r="OZ9" s="111"/>
      <c r="PA9" s="111"/>
      <c r="PB9" s="111"/>
      <c r="PC9" s="111"/>
      <c r="PD9" s="111"/>
      <c r="PE9" s="111"/>
      <c r="PF9" s="111"/>
      <c r="PG9" s="111"/>
      <c r="PH9" s="111"/>
      <c r="PI9" s="111"/>
      <c r="PJ9" s="111"/>
      <c r="PK9" s="111"/>
      <c r="PL9" s="111"/>
      <c r="PM9" s="111"/>
      <c r="PN9" s="111"/>
      <c r="PO9" s="111"/>
      <c r="PP9" s="111"/>
      <c r="PQ9" s="111"/>
      <c r="PR9" s="111"/>
      <c r="PS9" s="111"/>
      <c r="PT9" s="111"/>
      <c r="PU9" s="111"/>
      <c r="PV9" s="111"/>
      <c r="PW9" s="111"/>
      <c r="PX9" s="111"/>
      <c r="PY9" s="111"/>
      <c r="PZ9" s="111"/>
      <c r="QA9" s="111"/>
      <c r="QB9" s="111"/>
      <c r="QC9" s="111"/>
      <c r="QD9" s="111"/>
      <c r="QE9" s="111"/>
      <c r="QF9" s="111"/>
      <c r="QG9" s="111"/>
      <c r="QH9" s="111"/>
      <c r="QI9" s="111"/>
      <c r="QJ9" s="111"/>
      <c r="QK9" s="111"/>
      <c r="QL9" s="111"/>
      <c r="QM9" s="111"/>
      <c r="QN9" s="111"/>
      <c r="QO9" s="111"/>
      <c r="QP9" s="111"/>
      <c r="QQ9" s="111"/>
      <c r="QR9" s="111"/>
      <c r="QS9" s="111"/>
      <c r="QT9" s="111"/>
      <c r="QU9" s="111"/>
      <c r="QV9" s="111"/>
      <c r="QW9" s="111"/>
      <c r="QX9" s="111"/>
      <c r="QY9" s="111"/>
      <c r="QZ9" s="111"/>
      <c r="RA9" s="111"/>
      <c r="RB9" s="111"/>
      <c r="RC9" s="111"/>
      <c r="RD9" s="111"/>
      <c r="RE9" s="111"/>
      <c r="RF9" s="111"/>
      <c r="RG9" s="111"/>
      <c r="RH9" s="111"/>
      <c r="RI9" s="111"/>
      <c r="RJ9" s="111"/>
      <c r="RK9" s="111"/>
      <c r="RL9" s="111"/>
      <c r="RM9" s="111"/>
      <c r="RN9" s="111"/>
      <c r="RO9" s="111"/>
      <c r="RP9" s="111"/>
      <c r="RQ9" s="111"/>
      <c r="RR9" s="111"/>
      <c r="RS9" s="111"/>
      <c r="RT9" s="111"/>
      <c r="RU9" s="111"/>
      <c r="RV9" s="111"/>
      <c r="RW9" s="111"/>
      <c r="RX9" s="111"/>
      <c r="RY9" s="111"/>
      <c r="RZ9" s="111"/>
      <c r="SA9" s="111"/>
      <c r="SB9" s="111"/>
      <c r="SC9" s="111"/>
      <c r="SD9" s="111"/>
      <c r="SE9" s="111"/>
      <c r="SF9" s="111"/>
      <c r="SG9" s="111"/>
      <c r="SH9" s="111"/>
      <c r="SI9" s="111"/>
      <c r="SJ9" s="111"/>
      <c r="SK9" s="111"/>
      <c r="SL9" s="111"/>
      <c r="SM9" s="111"/>
      <c r="SN9" s="111"/>
      <c r="SO9" s="111"/>
      <c r="SP9" s="111"/>
      <c r="SQ9" s="111"/>
      <c r="SR9" s="111"/>
      <c r="SS9" s="111"/>
      <c r="ST9" s="111"/>
      <c r="SU9" s="111"/>
      <c r="SV9" s="111"/>
      <c r="SW9" s="111"/>
      <c r="SX9" s="111"/>
      <c r="SY9" s="111"/>
      <c r="SZ9" s="111"/>
      <c r="TA9" s="111"/>
      <c r="TB9" s="111"/>
      <c r="TC9" s="111"/>
      <c r="TD9" s="111"/>
      <c r="TE9" s="111"/>
      <c r="TF9" s="111"/>
      <c r="TG9" s="111"/>
      <c r="TH9" s="111"/>
      <c r="TI9" s="111"/>
      <c r="TJ9" s="111"/>
      <c r="TK9" s="111"/>
      <c r="TL9" s="111"/>
      <c r="TM9" s="111"/>
      <c r="TN9" s="111"/>
    </row>
    <row r="10" spans="1:534" x14ac:dyDescent="0.2">
      <c r="A10" s="103" t="s">
        <v>451</v>
      </c>
      <c r="B10" s="124">
        <v>3600</v>
      </c>
      <c r="C10" s="124">
        <v>3663</v>
      </c>
      <c r="D10" s="124">
        <v>3608</v>
      </c>
      <c r="E10" s="124">
        <v>3680</v>
      </c>
      <c r="F10" s="124">
        <v>3681</v>
      </c>
      <c r="G10" s="124">
        <v>3683</v>
      </c>
      <c r="H10" s="124">
        <v>3688</v>
      </c>
      <c r="I10" s="124">
        <v>3689</v>
      </c>
      <c r="J10" s="124">
        <v>3605</v>
      </c>
      <c r="K10" s="124">
        <v>3606</v>
      </c>
      <c r="L10" s="124">
        <v>3607</v>
      </c>
      <c r="M10" s="124">
        <v>3684</v>
      </c>
      <c r="N10" s="124">
        <v>3673</v>
      </c>
      <c r="O10" s="124">
        <v>3612</v>
      </c>
      <c r="P10" s="124">
        <v>3619</v>
      </c>
      <c r="Q10" s="124">
        <v>3610</v>
      </c>
      <c r="R10" s="124">
        <v>3615</v>
      </c>
      <c r="S10" s="124">
        <v>3601</v>
      </c>
      <c r="T10" s="124">
        <v>3650</v>
      </c>
      <c r="U10" s="124">
        <v>3651</v>
      </c>
      <c r="V10" s="124">
        <v>3657</v>
      </c>
      <c r="W10" s="124">
        <v>3900</v>
      </c>
      <c r="X10" s="124">
        <v>3905</v>
      </c>
      <c r="Y10" s="124">
        <v>3906</v>
      </c>
      <c r="Z10" s="124">
        <v>3908</v>
      </c>
      <c r="AA10" s="124">
        <v>3910</v>
      </c>
      <c r="AB10" s="124">
        <v>3963</v>
      </c>
      <c r="AC10" s="124">
        <v>3652</v>
      </c>
      <c r="AD10" s="124">
        <v>3632</v>
      </c>
      <c r="AE10" s="124">
        <v>3603</v>
      </c>
      <c r="AF10" s="124">
        <v>3685</v>
      </c>
      <c r="AG10" s="124">
        <v>3660</v>
      </c>
      <c r="AH10" s="124">
        <v>3690</v>
      </c>
      <c r="AI10" s="124">
        <v>3616</v>
      </c>
      <c r="AJ10" s="124">
        <v>3624</v>
      </c>
      <c r="AK10" s="124">
        <v>3656</v>
      </c>
      <c r="AL10" s="124">
        <v>3613</v>
      </c>
      <c r="AM10" s="124">
        <v>516</v>
      </c>
      <c r="AN10" s="124">
        <v>519</v>
      </c>
      <c r="AO10" s="124">
        <v>520</v>
      </c>
      <c r="AP10" s="124">
        <v>529</v>
      </c>
      <c r="AQ10" s="124">
        <v>530</v>
      </c>
      <c r="AR10" s="124">
        <v>541</v>
      </c>
      <c r="AS10" s="124">
        <v>542</v>
      </c>
      <c r="AT10" s="124">
        <v>543</v>
      </c>
      <c r="AU10" s="124">
        <v>544</v>
      </c>
      <c r="AV10" s="124">
        <v>1304</v>
      </c>
      <c r="AW10" s="124">
        <v>1307</v>
      </c>
      <c r="AX10" s="124">
        <v>1380</v>
      </c>
      <c r="AY10" s="124">
        <v>1401</v>
      </c>
      <c r="AZ10" s="124">
        <v>1413</v>
      </c>
      <c r="BA10" s="124">
        <v>1477</v>
      </c>
      <c r="BB10" s="124">
        <v>1482</v>
      </c>
      <c r="BC10" s="124" t="s">
        <v>434</v>
      </c>
      <c r="BD10" s="124" t="s">
        <v>551</v>
      </c>
      <c r="BE10" s="124" t="s">
        <v>435</v>
      </c>
      <c r="BF10" s="124" t="s">
        <v>480</v>
      </c>
      <c r="BG10" s="124" t="s">
        <v>436</v>
      </c>
      <c r="BH10" s="124" t="s">
        <v>437</v>
      </c>
      <c r="BI10" s="124" t="s">
        <v>438</v>
      </c>
      <c r="BJ10" s="124" t="s">
        <v>439</v>
      </c>
      <c r="BK10" s="124" t="s">
        <v>505</v>
      </c>
      <c r="BL10" s="124" t="s">
        <v>179</v>
      </c>
      <c r="BM10" s="124" t="s">
        <v>180</v>
      </c>
      <c r="BN10" s="124" t="s">
        <v>401</v>
      </c>
      <c r="BO10" s="124" t="s">
        <v>440</v>
      </c>
      <c r="BP10" s="124" t="s">
        <v>507</v>
      </c>
      <c r="BQ10" s="124" t="s">
        <v>237</v>
      </c>
      <c r="BR10" s="124" t="s">
        <v>238</v>
      </c>
      <c r="BS10" s="124" t="s">
        <v>310</v>
      </c>
      <c r="BT10" s="124" t="s">
        <v>311</v>
      </c>
      <c r="BU10" s="124" t="s">
        <v>403</v>
      </c>
      <c r="BV10" s="124" t="s">
        <v>441</v>
      </c>
      <c r="BW10" s="124" t="s">
        <v>509</v>
      </c>
      <c r="BX10" s="124" t="s">
        <v>510</v>
      </c>
      <c r="BY10" s="124" t="s">
        <v>217</v>
      </c>
      <c r="BZ10" s="124" t="s">
        <v>520</v>
      </c>
      <c r="CA10" s="124" t="s">
        <v>178</v>
      </c>
      <c r="CB10" s="124" t="s">
        <v>512</v>
      </c>
      <c r="CC10" s="124" t="s">
        <v>218</v>
      </c>
      <c r="CD10" s="124" t="s">
        <v>305</v>
      </c>
      <c r="CE10" s="124" t="s">
        <v>515</v>
      </c>
      <c r="CF10" s="124" t="s">
        <v>516</v>
      </c>
      <c r="CG10" s="124" t="s">
        <v>518</v>
      </c>
      <c r="CH10" s="124" t="s">
        <v>455</v>
      </c>
      <c r="CI10" s="124" t="s">
        <v>181</v>
      </c>
      <c r="CJ10" s="124" t="s">
        <v>236</v>
      </c>
      <c r="CK10" s="124" t="s">
        <v>182</v>
      </c>
      <c r="CL10" s="124" t="s">
        <v>219</v>
      </c>
      <c r="CM10" s="124" t="s">
        <v>402</v>
      </c>
      <c r="CN10" s="124" t="s">
        <v>212</v>
      </c>
      <c r="CO10" s="124" t="s">
        <v>213</v>
      </c>
      <c r="CP10" s="124" t="s">
        <v>522</v>
      </c>
      <c r="CQ10" s="124" t="s">
        <v>524</v>
      </c>
      <c r="CR10" s="124" t="s">
        <v>454</v>
      </c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1"/>
      <c r="IL10" s="111"/>
      <c r="IM10" s="111"/>
      <c r="IN10" s="111"/>
      <c r="IO10" s="111"/>
      <c r="IP10" s="111"/>
      <c r="IQ10" s="111"/>
      <c r="IR10" s="111"/>
      <c r="IS10" s="111"/>
      <c r="IT10" s="111"/>
      <c r="IU10" s="111"/>
      <c r="IV10" s="111"/>
      <c r="IW10" s="111"/>
      <c r="IX10" s="111"/>
      <c r="IY10" s="111"/>
      <c r="IZ10" s="111"/>
      <c r="JA10" s="111"/>
      <c r="JB10" s="111"/>
      <c r="JC10" s="111"/>
      <c r="JD10" s="111"/>
      <c r="JE10" s="111"/>
      <c r="JF10" s="111"/>
      <c r="JG10" s="111"/>
      <c r="JH10" s="111"/>
      <c r="JI10" s="111"/>
      <c r="JJ10" s="111"/>
      <c r="JK10" s="111"/>
      <c r="JL10" s="111"/>
      <c r="JM10" s="111"/>
      <c r="JN10" s="111"/>
      <c r="JO10" s="111"/>
      <c r="JP10" s="111"/>
      <c r="JQ10" s="111"/>
      <c r="JR10" s="111"/>
      <c r="JS10" s="111"/>
      <c r="JT10" s="111"/>
      <c r="JU10" s="111"/>
      <c r="JV10" s="111"/>
      <c r="JW10" s="111"/>
      <c r="JX10" s="111"/>
      <c r="JY10" s="111"/>
      <c r="JZ10" s="111"/>
      <c r="KA10" s="111"/>
      <c r="KB10" s="111"/>
      <c r="KC10" s="111"/>
      <c r="KD10" s="111"/>
      <c r="KE10" s="111"/>
      <c r="KF10" s="111"/>
      <c r="KG10" s="111"/>
      <c r="KH10" s="111"/>
      <c r="KI10" s="111"/>
      <c r="KJ10" s="111"/>
      <c r="KK10" s="111"/>
      <c r="KL10" s="111"/>
      <c r="KM10" s="111"/>
      <c r="KN10" s="111"/>
      <c r="KO10" s="111"/>
      <c r="KP10" s="111"/>
      <c r="KQ10" s="111"/>
      <c r="KR10" s="111"/>
      <c r="KS10" s="111"/>
      <c r="KT10" s="111"/>
      <c r="KU10" s="111"/>
      <c r="KV10" s="111"/>
      <c r="KW10" s="111"/>
      <c r="KX10" s="111"/>
      <c r="KY10" s="111"/>
      <c r="KZ10" s="111"/>
      <c r="LA10" s="111"/>
      <c r="LB10" s="111"/>
      <c r="LC10" s="111"/>
      <c r="LD10" s="111"/>
      <c r="LE10" s="111"/>
      <c r="LF10" s="111"/>
      <c r="LG10" s="111"/>
      <c r="LH10" s="111"/>
      <c r="LI10" s="111"/>
      <c r="LJ10" s="111"/>
      <c r="LK10" s="111"/>
      <c r="LL10" s="111"/>
      <c r="LM10" s="111"/>
      <c r="LN10" s="111"/>
      <c r="LO10" s="111"/>
      <c r="LP10" s="111"/>
      <c r="LQ10" s="111"/>
      <c r="LR10" s="111"/>
      <c r="LS10" s="111"/>
      <c r="LT10" s="111"/>
      <c r="LU10" s="111"/>
      <c r="LV10" s="111"/>
      <c r="LW10" s="111"/>
      <c r="LX10" s="111"/>
      <c r="LY10" s="111"/>
      <c r="LZ10" s="111"/>
      <c r="MA10" s="111"/>
      <c r="MB10" s="111"/>
      <c r="MC10" s="111"/>
      <c r="MD10" s="111"/>
      <c r="ME10" s="111"/>
      <c r="MF10" s="111"/>
      <c r="MG10" s="111"/>
      <c r="MH10" s="111"/>
      <c r="MI10" s="111"/>
      <c r="MJ10" s="111"/>
      <c r="MK10" s="111"/>
      <c r="ML10" s="111"/>
      <c r="MM10" s="111"/>
      <c r="MN10" s="111"/>
      <c r="MO10" s="111"/>
      <c r="MP10" s="111"/>
      <c r="MQ10" s="111"/>
      <c r="MR10" s="111"/>
      <c r="MS10" s="111"/>
      <c r="MT10" s="111"/>
      <c r="MU10" s="111"/>
      <c r="MV10" s="111"/>
      <c r="MW10" s="111"/>
      <c r="MX10" s="111"/>
      <c r="MY10" s="111"/>
      <c r="MZ10" s="111"/>
      <c r="NA10" s="111"/>
      <c r="NB10" s="111"/>
      <c r="NC10" s="111"/>
      <c r="ND10" s="111"/>
      <c r="NE10" s="111"/>
      <c r="NF10" s="111"/>
      <c r="NG10" s="111"/>
      <c r="NH10" s="111"/>
      <c r="NI10" s="111"/>
      <c r="NJ10" s="111"/>
      <c r="NK10" s="111"/>
      <c r="NL10" s="111"/>
      <c r="NM10" s="111"/>
      <c r="NN10" s="111"/>
      <c r="NO10" s="111"/>
      <c r="NP10" s="111"/>
      <c r="NQ10" s="111"/>
      <c r="NR10" s="111"/>
      <c r="NS10" s="111"/>
      <c r="NT10" s="111"/>
      <c r="NU10" s="111"/>
      <c r="NV10" s="111"/>
      <c r="NW10" s="111"/>
      <c r="NX10" s="111"/>
      <c r="NY10" s="111"/>
      <c r="NZ10" s="111"/>
      <c r="OA10" s="111"/>
      <c r="OB10" s="111"/>
      <c r="OC10" s="111"/>
      <c r="OD10" s="111"/>
      <c r="OE10" s="111"/>
      <c r="OF10" s="111"/>
      <c r="OG10" s="111"/>
      <c r="OH10" s="111"/>
      <c r="OI10" s="111"/>
      <c r="OJ10" s="111"/>
      <c r="OK10" s="111"/>
      <c r="OL10" s="111"/>
      <c r="OM10" s="111"/>
      <c r="ON10" s="111"/>
      <c r="OO10" s="111"/>
      <c r="OP10" s="111"/>
      <c r="OQ10" s="111"/>
      <c r="OR10" s="111"/>
      <c r="OS10" s="111"/>
      <c r="OT10" s="111"/>
      <c r="OU10" s="111"/>
      <c r="OV10" s="111"/>
      <c r="OW10" s="111"/>
      <c r="OX10" s="111"/>
      <c r="OY10" s="111"/>
      <c r="OZ10" s="111"/>
      <c r="PA10" s="111"/>
      <c r="PB10" s="111"/>
      <c r="PC10" s="111"/>
      <c r="PD10" s="111"/>
      <c r="PE10" s="111"/>
      <c r="PF10" s="111"/>
      <c r="PG10" s="111"/>
      <c r="PH10" s="111"/>
      <c r="PI10" s="111"/>
      <c r="PJ10" s="111"/>
      <c r="PK10" s="111"/>
      <c r="PL10" s="111"/>
      <c r="PM10" s="111"/>
      <c r="PN10" s="111"/>
      <c r="PO10" s="111"/>
      <c r="PP10" s="111"/>
      <c r="PQ10" s="111"/>
      <c r="PR10" s="111"/>
      <c r="PS10" s="111"/>
      <c r="PT10" s="111"/>
      <c r="PU10" s="111"/>
      <c r="PV10" s="111"/>
      <c r="PW10" s="111"/>
      <c r="PX10" s="111"/>
      <c r="PY10" s="111"/>
      <c r="PZ10" s="111"/>
      <c r="QA10" s="111"/>
      <c r="QB10" s="111"/>
      <c r="QC10" s="111"/>
      <c r="QD10" s="111"/>
      <c r="QE10" s="111"/>
      <c r="QF10" s="111"/>
      <c r="QG10" s="111"/>
      <c r="QH10" s="111"/>
      <c r="QI10" s="111"/>
      <c r="QJ10" s="111"/>
      <c r="QK10" s="111"/>
      <c r="QL10" s="111"/>
      <c r="QM10" s="111"/>
      <c r="QN10" s="111"/>
      <c r="QO10" s="111"/>
      <c r="QP10" s="111"/>
      <c r="QQ10" s="111"/>
      <c r="QR10" s="111"/>
      <c r="QS10" s="111"/>
      <c r="QT10" s="111"/>
      <c r="QU10" s="111"/>
      <c r="QV10" s="111"/>
      <c r="QW10" s="111"/>
      <c r="QX10" s="111"/>
      <c r="QY10" s="111"/>
      <c r="QZ10" s="111"/>
      <c r="RA10" s="111"/>
      <c r="RB10" s="111"/>
      <c r="RC10" s="111"/>
      <c r="RD10" s="111"/>
      <c r="RE10" s="111"/>
      <c r="RF10" s="111"/>
      <c r="RG10" s="111"/>
      <c r="RH10" s="111"/>
      <c r="RI10" s="111"/>
      <c r="RJ10" s="111"/>
      <c r="RK10" s="111"/>
      <c r="RL10" s="111"/>
      <c r="RM10" s="111"/>
      <c r="RN10" s="111"/>
      <c r="RO10" s="111"/>
      <c r="RP10" s="111"/>
      <c r="RQ10" s="111"/>
      <c r="RR10" s="111"/>
      <c r="RS10" s="111"/>
      <c r="RT10" s="111"/>
      <c r="RU10" s="111"/>
      <c r="RV10" s="111"/>
      <c r="RW10" s="111"/>
      <c r="RX10" s="111"/>
      <c r="RY10" s="111"/>
      <c r="RZ10" s="111"/>
      <c r="SA10" s="111"/>
      <c r="SB10" s="111"/>
      <c r="SC10" s="111"/>
      <c r="SD10" s="111"/>
      <c r="SE10" s="111"/>
      <c r="SF10" s="111"/>
      <c r="SG10" s="111"/>
      <c r="SH10" s="111"/>
      <c r="SI10" s="111"/>
      <c r="SJ10" s="111"/>
      <c r="SK10" s="111"/>
      <c r="SL10" s="111"/>
      <c r="SM10" s="111"/>
      <c r="SN10" s="111"/>
      <c r="SO10" s="111"/>
      <c r="SP10" s="111"/>
      <c r="SQ10" s="111"/>
      <c r="SR10" s="111"/>
      <c r="SS10" s="111"/>
      <c r="ST10" s="111"/>
      <c r="SU10" s="111"/>
      <c r="SV10" s="111"/>
      <c r="SW10" s="111"/>
      <c r="SX10" s="111"/>
      <c r="SY10" s="111"/>
      <c r="SZ10" s="111"/>
      <c r="TA10" s="111"/>
      <c r="TB10" s="111"/>
      <c r="TC10" s="111"/>
      <c r="TD10" s="111"/>
      <c r="TE10" s="111"/>
      <c r="TF10" s="111"/>
      <c r="TG10" s="111"/>
      <c r="TH10" s="111"/>
      <c r="TI10" s="111"/>
      <c r="TJ10" s="111"/>
      <c r="TK10" s="111"/>
      <c r="TL10" s="111"/>
      <c r="TM10" s="111"/>
      <c r="TN10" s="111"/>
    </row>
    <row r="11" spans="1:534" x14ac:dyDescent="0.2">
      <c r="A11" s="103" t="s">
        <v>174</v>
      </c>
      <c r="B11" s="124">
        <v>3600</v>
      </c>
      <c r="C11" s="124">
        <v>3663</v>
      </c>
      <c r="D11" s="124">
        <v>3608</v>
      </c>
      <c r="E11" s="124">
        <v>3680</v>
      </c>
      <c r="F11" s="124">
        <v>3681</v>
      </c>
      <c r="G11" s="124">
        <v>3683</v>
      </c>
      <c r="H11" s="124">
        <v>3688</v>
      </c>
      <c r="I11" s="124">
        <v>3689</v>
      </c>
      <c r="J11" s="124">
        <v>3605</v>
      </c>
      <c r="K11" s="124">
        <v>3606</v>
      </c>
      <c r="L11" s="124">
        <v>3607</v>
      </c>
      <c r="M11" s="124">
        <v>3684</v>
      </c>
      <c r="N11" s="124">
        <v>3673</v>
      </c>
      <c r="O11" s="124">
        <v>3612</v>
      </c>
      <c r="P11" s="124">
        <v>3619</v>
      </c>
      <c r="Q11" s="124">
        <v>3610</v>
      </c>
      <c r="R11" s="124">
        <v>3615</v>
      </c>
      <c r="S11" s="124" t="s">
        <v>324</v>
      </c>
      <c r="T11" s="124" t="s">
        <v>325</v>
      </c>
      <c r="U11" s="124" t="s">
        <v>331</v>
      </c>
      <c r="V11" s="124" t="s">
        <v>332</v>
      </c>
      <c r="W11" s="124" t="s">
        <v>469</v>
      </c>
      <c r="X11" s="124" t="s">
        <v>471</v>
      </c>
      <c r="Y11" s="124" t="s">
        <v>333</v>
      </c>
      <c r="Z11" s="124" t="s">
        <v>334</v>
      </c>
      <c r="AA11" s="124" t="s">
        <v>461</v>
      </c>
      <c r="AB11" s="124" t="s">
        <v>462</v>
      </c>
      <c r="AC11" s="124" t="s">
        <v>475</v>
      </c>
      <c r="AD11" s="124" t="s">
        <v>477</v>
      </c>
      <c r="AE11" s="124" t="s">
        <v>463</v>
      </c>
      <c r="AF11" s="124" t="s">
        <v>464</v>
      </c>
      <c r="AG11" s="124">
        <v>3601</v>
      </c>
      <c r="AH11" s="124">
        <v>3650</v>
      </c>
      <c r="AI11" s="124">
        <v>3651</v>
      </c>
      <c r="AJ11" s="124">
        <v>3657</v>
      </c>
      <c r="AK11" s="124">
        <v>3652</v>
      </c>
      <c r="AL11" s="124">
        <v>3900</v>
      </c>
      <c r="AM11" s="124">
        <v>3905</v>
      </c>
      <c r="AN11" s="124">
        <v>3906</v>
      </c>
      <c r="AO11" s="124">
        <v>3908</v>
      </c>
      <c r="AP11" s="124">
        <v>3910</v>
      </c>
      <c r="AQ11" s="124">
        <v>3963</v>
      </c>
      <c r="AR11" s="124">
        <v>3632</v>
      </c>
      <c r="AS11" s="124">
        <v>3603</v>
      </c>
      <c r="AT11" s="124">
        <v>3685</v>
      </c>
      <c r="AU11" s="124">
        <v>3660</v>
      </c>
      <c r="AV11" s="124">
        <v>3690</v>
      </c>
      <c r="AW11" s="124">
        <v>3616</v>
      </c>
      <c r="AX11" s="124">
        <v>3624</v>
      </c>
      <c r="AY11" s="124">
        <v>3656</v>
      </c>
      <c r="AZ11" s="124">
        <v>3613</v>
      </c>
      <c r="BA11" s="124">
        <v>516</v>
      </c>
      <c r="BB11" s="124">
        <v>519</v>
      </c>
      <c r="BC11" s="124">
        <v>520</v>
      </c>
      <c r="BD11" s="124">
        <v>529</v>
      </c>
      <c r="BE11" s="124">
        <v>530</v>
      </c>
      <c r="BF11" s="124">
        <v>541</v>
      </c>
      <c r="BG11" s="124">
        <v>542</v>
      </c>
      <c r="BH11" s="124">
        <v>543</v>
      </c>
      <c r="BI11" s="124">
        <v>544</v>
      </c>
      <c r="BJ11" s="124">
        <v>1304</v>
      </c>
      <c r="BK11" s="124">
        <v>1307</v>
      </c>
      <c r="BL11" s="124">
        <v>1380</v>
      </c>
      <c r="BM11" s="124">
        <v>1401</v>
      </c>
      <c r="BN11" s="124">
        <v>1413</v>
      </c>
      <c r="BO11" s="124">
        <v>1477</v>
      </c>
      <c r="BP11" s="124">
        <v>1482</v>
      </c>
      <c r="BQ11" s="124" t="s">
        <v>434</v>
      </c>
      <c r="BR11" s="124" t="s">
        <v>551</v>
      </c>
      <c r="BS11" s="124" t="s">
        <v>435</v>
      </c>
      <c r="BT11" s="124" t="s">
        <v>480</v>
      </c>
      <c r="BU11" s="124" t="s">
        <v>436</v>
      </c>
      <c r="BV11" s="124" t="s">
        <v>437</v>
      </c>
      <c r="BW11" s="124" t="s">
        <v>438</v>
      </c>
      <c r="BX11" s="124" t="s">
        <v>439</v>
      </c>
      <c r="BY11" s="124" t="s">
        <v>505</v>
      </c>
      <c r="BZ11" s="124" t="s">
        <v>179</v>
      </c>
      <c r="CA11" s="124" t="s">
        <v>180</v>
      </c>
      <c r="CB11" s="124" t="s">
        <v>401</v>
      </c>
      <c r="CC11" s="124" t="s">
        <v>440</v>
      </c>
      <c r="CD11" s="124" t="s">
        <v>507</v>
      </c>
      <c r="CE11" s="124" t="s">
        <v>237</v>
      </c>
      <c r="CF11" s="124" t="s">
        <v>238</v>
      </c>
      <c r="CG11" s="124" t="s">
        <v>310</v>
      </c>
      <c r="CH11" s="124" t="s">
        <v>311</v>
      </c>
      <c r="CI11" s="124" t="s">
        <v>403</v>
      </c>
      <c r="CJ11" s="124" t="s">
        <v>441</v>
      </c>
      <c r="CK11" s="124" t="s">
        <v>509</v>
      </c>
      <c r="CL11" s="124" t="s">
        <v>510</v>
      </c>
      <c r="CM11" s="124" t="s">
        <v>217</v>
      </c>
      <c r="CN11" s="124" t="s">
        <v>520</v>
      </c>
      <c r="CO11" s="124" t="s">
        <v>178</v>
      </c>
      <c r="CP11" s="124" t="s">
        <v>512</v>
      </c>
      <c r="CQ11" s="124" t="s">
        <v>218</v>
      </c>
      <c r="CR11" s="124" t="s">
        <v>305</v>
      </c>
      <c r="CS11" s="124" t="s">
        <v>515</v>
      </c>
      <c r="CT11" s="124" t="s">
        <v>516</v>
      </c>
      <c r="CU11" s="124" t="s">
        <v>518</v>
      </c>
      <c r="CV11" s="124" t="s">
        <v>233</v>
      </c>
      <c r="CW11" s="124" t="s">
        <v>181</v>
      </c>
      <c r="CX11" s="124" t="s">
        <v>236</v>
      </c>
      <c r="CY11" s="124" t="s">
        <v>182</v>
      </c>
      <c r="CZ11" s="124" t="s">
        <v>219</v>
      </c>
      <c r="DA11" s="124" t="s">
        <v>402</v>
      </c>
      <c r="DB11" s="124" t="s">
        <v>212</v>
      </c>
      <c r="DC11" s="124" t="s">
        <v>213</v>
      </c>
      <c r="DD11" s="124" t="s">
        <v>522</v>
      </c>
      <c r="DE11" s="124" t="s">
        <v>524</v>
      </c>
      <c r="DF11" s="124" t="s">
        <v>177</v>
      </c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1"/>
      <c r="HL11" s="111"/>
      <c r="HM11" s="111"/>
      <c r="HN11" s="111"/>
      <c r="HO11" s="111"/>
      <c r="HP11" s="111"/>
      <c r="HQ11" s="111"/>
      <c r="HR11" s="111"/>
      <c r="HS11" s="111"/>
      <c r="HT11" s="111"/>
      <c r="HU11" s="111"/>
      <c r="HV11" s="111"/>
      <c r="HW11" s="111"/>
      <c r="HX11" s="111"/>
      <c r="HY11" s="111"/>
      <c r="HZ11" s="111"/>
      <c r="IA11" s="111"/>
      <c r="IB11" s="111"/>
      <c r="IC11" s="111"/>
      <c r="ID11" s="111"/>
      <c r="IE11" s="111"/>
      <c r="IF11" s="111"/>
      <c r="IG11" s="111"/>
      <c r="IH11" s="111"/>
      <c r="II11" s="111"/>
      <c r="IJ11" s="111"/>
      <c r="IK11" s="111"/>
      <c r="IL11" s="111"/>
      <c r="IM11" s="111"/>
      <c r="IN11" s="111"/>
      <c r="IO11" s="111"/>
      <c r="IP11" s="111"/>
      <c r="IQ11" s="111"/>
      <c r="IR11" s="111"/>
      <c r="IS11" s="111"/>
      <c r="IT11" s="111"/>
      <c r="IU11" s="111"/>
      <c r="IV11" s="111"/>
      <c r="IW11" s="111"/>
      <c r="IX11" s="111"/>
      <c r="IY11" s="111"/>
      <c r="IZ11" s="111"/>
      <c r="JA11" s="111"/>
      <c r="JB11" s="111"/>
      <c r="JC11" s="111"/>
      <c r="JD11" s="111"/>
      <c r="JE11" s="111"/>
      <c r="JF11" s="111"/>
      <c r="JG11" s="111"/>
      <c r="JH11" s="111"/>
      <c r="JI11" s="111"/>
      <c r="JJ11" s="111"/>
      <c r="JK11" s="111"/>
      <c r="JL11" s="111"/>
      <c r="JM11" s="111"/>
      <c r="JN11" s="111"/>
      <c r="JO11" s="111"/>
      <c r="JP11" s="111"/>
      <c r="JQ11" s="111"/>
      <c r="JR11" s="111"/>
      <c r="JS11" s="111"/>
      <c r="JT11" s="111"/>
      <c r="JU11" s="111"/>
      <c r="JV11" s="111"/>
      <c r="JW11" s="111"/>
      <c r="JX11" s="111"/>
      <c r="JY11" s="111"/>
      <c r="JZ11" s="111"/>
      <c r="KA11" s="111"/>
      <c r="KB11" s="111"/>
      <c r="KC11" s="111"/>
      <c r="KD11" s="111"/>
      <c r="KE11" s="111"/>
      <c r="KF11" s="111"/>
      <c r="KG11" s="111"/>
      <c r="KH11" s="111"/>
      <c r="KI11" s="111"/>
      <c r="KJ11" s="111"/>
      <c r="KK11" s="111"/>
      <c r="KL11" s="111"/>
      <c r="KM11" s="111"/>
      <c r="KN11" s="111"/>
      <c r="KO11" s="111"/>
      <c r="KP11" s="111"/>
      <c r="KQ11" s="111"/>
      <c r="KR11" s="111"/>
      <c r="KS11" s="111"/>
      <c r="KT11" s="111"/>
      <c r="KU11" s="111"/>
      <c r="KV11" s="111"/>
      <c r="KW11" s="111"/>
      <c r="KX11" s="111"/>
      <c r="KY11" s="111"/>
      <c r="KZ11" s="111"/>
      <c r="LA11" s="111"/>
      <c r="LB11" s="111"/>
      <c r="LC11" s="111"/>
      <c r="LD11" s="111"/>
      <c r="LE11" s="111"/>
      <c r="LF11" s="111"/>
      <c r="LG11" s="111"/>
      <c r="LH11" s="111"/>
      <c r="LI11" s="111"/>
      <c r="LJ11" s="111"/>
      <c r="LK11" s="111"/>
      <c r="LL11" s="111"/>
      <c r="LM11" s="111"/>
      <c r="LN11" s="111"/>
      <c r="LO11" s="111"/>
      <c r="LP11" s="111"/>
      <c r="LQ11" s="111"/>
      <c r="LR11" s="111"/>
      <c r="LS11" s="111"/>
      <c r="LT11" s="111"/>
      <c r="LU11" s="111"/>
      <c r="LV11" s="111"/>
      <c r="LW11" s="111"/>
      <c r="LX11" s="111"/>
      <c r="LY11" s="111"/>
      <c r="LZ11" s="111"/>
      <c r="MA11" s="111"/>
      <c r="MB11" s="111"/>
      <c r="MC11" s="111"/>
      <c r="MD11" s="111"/>
      <c r="ME11" s="111"/>
      <c r="MF11" s="111"/>
      <c r="MG11" s="111"/>
      <c r="MH11" s="111"/>
      <c r="MI11" s="111"/>
      <c r="MJ11" s="111"/>
      <c r="MK11" s="111"/>
      <c r="ML11" s="111"/>
      <c r="MM11" s="111"/>
      <c r="MN11" s="111"/>
      <c r="MO11" s="111"/>
      <c r="MP11" s="111"/>
      <c r="MQ11" s="111"/>
      <c r="MR11" s="111"/>
      <c r="MS11" s="111"/>
      <c r="MT11" s="111"/>
      <c r="MU11" s="111"/>
      <c r="MV11" s="111"/>
      <c r="MW11" s="111"/>
      <c r="MX11" s="111"/>
      <c r="MY11" s="111"/>
      <c r="MZ11" s="111"/>
      <c r="NA11" s="111"/>
      <c r="NB11" s="111"/>
      <c r="NC11" s="111"/>
      <c r="ND11" s="111"/>
      <c r="NE11" s="111"/>
      <c r="NF11" s="111"/>
      <c r="NG11" s="111"/>
      <c r="NH11" s="111"/>
      <c r="NI11" s="111"/>
      <c r="NJ11" s="111"/>
      <c r="NK11" s="111"/>
      <c r="NL11" s="111"/>
      <c r="NM11" s="111"/>
      <c r="NN11" s="111"/>
      <c r="NO11" s="111"/>
      <c r="NP11" s="111"/>
      <c r="NQ11" s="111"/>
      <c r="NR11" s="111"/>
      <c r="NS11" s="111"/>
      <c r="NT11" s="111"/>
      <c r="NU11" s="111"/>
      <c r="NV11" s="111"/>
      <c r="NW11" s="111"/>
      <c r="NX11" s="111"/>
      <c r="NY11" s="111"/>
      <c r="NZ11" s="111"/>
      <c r="OA11" s="111"/>
      <c r="OB11" s="111"/>
      <c r="OC11" s="111"/>
      <c r="OD11" s="111"/>
      <c r="OE11" s="111"/>
      <c r="OF11" s="111"/>
      <c r="OG11" s="111"/>
      <c r="OH11" s="111"/>
      <c r="OI11" s="111"/>
      <c r="OJ11" s="111"/>
      <c r="OK11" s="111"/>
      <c r="OL11" s="111"/>
      <c r="OM11" s="111"/>
      <c r="ON11" s="111"/>
      <c r="OO11" s="111"/>
      <c r="OP11" s="111"/>
      <c r="OQ11" s="111"/>
      <c r="OR11" s="111"/>
      <c r="OS11" s="111"/>
      <c r="OT11" s="111"/>
      <c r="OU11" s="111"/>
      <c r="OV11" s="111"/>
      <c r="OW11" s="111"/>
      <c r="OX11" s="111"/>
      <c r="OY11" s="111"/>
      <c r="OZ11" s="111"/>
      <c r="PA11" s="111"/>
      <c r="PB11" s="111"/>
      <c r="PC11" s="111"/>
      <c r="PD11" s="111"/>
      <c r="PE11" s="111"/>
      <c r="PF11" s="111"/>
      <c r="PG11" s="111"/>
      <c r="PH11" s="111"/>
      <c r="PI11" s="111"/>
      <c r="PJ11" s="111"/>
      <c r="PK11" s="111"/>
      <c r="PL11" s="111"/>
      <c r="PM11" s="111"/>
      <c r="PN11" s="111"/>
      <c r="PO11" s="111"/>
      <c r="PP11" s="111"/>
      <c r="PQ11" s="111"/>
      <c r="PR11" s="111"/>
      <c r="PS11" s="111"/>
      <c r="PT11" s="111"/>
      <c r="PU11" s="111"/>
      <c r="PV11" s="111"/>
      <c r="PW11" s="111"/>
      <c r="PX11" s="111"/>
      <c r="PY11" s="111"/>
      <c r="PZ11" s="111"/>
      <c r="QA11" s="111"/>
      <c r="QB11" s="111"/>
      <c r="QC11" s="111"/>
      <c r="QD11" s="111"/>
      <c r="QE11" s="111"/>
      <c r="QF11" s="111"/>
      <c r="QG11" s="111"/>
      <c r="QH11" s="111"/>
      <c r="QI11" s="111"/>
      <c r="QJ11" s="111"/>
      <c r="QK11" s="111"/>
      <c r="QL11" s="111"/>
      <c r="QM11" s="111"/>
      <c r="QN11" s="111"/>
      <c r="QO11" s="111"/>
      <c r="QP11" s="111"/>
      <c r="QQ11" s="111"/>
      <c r="QR11" s="111"/>
      <c r="QS11" s="111"/>
      <c r="QT11" s="111"/>
      <c r="QU11" s="111"/>
      <c r="QV11" s="111"/>
      <c r="QW11" s="111"/>
      <c r="QX11" s="111"/>
      <c r="QY11" s="111"/>
      <c r="QZ11" s="111"/>
      <c r="RA11" s="111"/>
      <c r="RB11" s="111"/>
      <c r="RC11" s="111"/>
      <c r="RD11" s="111"/>
      <c r="RE11" s="111"/>
      <c r="RF11" s="111"/>
      <c r="RG11" s="111"/>
      <c r="RH11" s="111"/>
      <c r="RI11" s="111"/>
      <c r="RJ11" s="111"/>
      <c r="RK11" s="111"/>
      <c r="RL11" s="111"/>
      <c r="RM11" s="111"/>
      <c r="RN11" s="111"/>
      <c r="RO11" s="111"/>
      <c r="RP11" s="111"/>
      <c r="RQ11" s="111"/>
      <c r="RR11" s="111"/>
      <c r="RS11" s="111"/>
      <c r="RT11" s="111"/>
      <c r="RU11" s="111"/>
      <c r="RV11" s="111"/>
      <c r="RW11" s="111"/>
      <c r="RX11" s="111"/>
      <c r="RY11" s="111"/>
      <c r="RZ11" s="111"/>
      <c r="SA11" s="111"/>
      <c r="SB11" s="111"/>
      <c r="SC11" s="111"/>
      <c r="SD11" s="111"/>
      <c r="SE11" s="111"/>
      <c r="SF11" s="111"/>
      <c r="SG11" s="111"/>
      <c r="SH11" s="111"/>
      <c r="SI11" s="111"/>
      <c r="SJ11" s="111"/>
      <c r="SK11" s="111"/>
      <c r="SL11" s="111"/>
      <c r="SM11" s="111"/>
      <c r="SN11" s="111"/>
      <c r="SO11" s="111"/>
      <c r="SP11" s="111"/>
      <c r="SQ11" s="111"/>
      <c r="SR11" s="111"/>
      <c r="SS11" s="111"/>
      <c r="ST11" s="111"/>
      <c r="SU11" s="111"/>
      <c r="SV11" s="111"/>
      <c r="SW11" s="111"/>
      <c r="SX11" s="111"/>
      <c r="SY11" s="111"/>
      <c r="SZ11" s="111"/>
      <c r="TA11" s="111"/>
      <c r="TB11" s="111"/>
      <c r="TC11" s="111"/>
      <c r="TD11" s="111"/>
      <c r="TE11" s="111"/>
      <c r="TF11" s="111"/>
      <c r="TG11" s="111"/>
      <c r="TH11" s="111"/>
      <c r="TI11" s="111"/>
      <c r="TJ11" s="111"/>
      <c r="TK11" s="111"/>
      <c r="TL11" s="111"/>
      <c r="TM11" s="111"/>
      <c r="TN11" s="111"/>
    </row>
    <row r="12" spans="1:534" x14ac:dyDescent="0.2">
      <c r="A12" s="103" t="s">
        <v>235</v>
      </c>
      <c r="B12" s="124">
        <v>3600</v>
      </c>
      <c r="C12" s="124">
        <v>3663</v>
      </c>
      <c r="D12" s="124">
        <v>3608</v>
      </c>
      <c r="E12" s="124">
        <v>3680</v>
      </c>
      <c r="F12" s="124">
        <v>3681</v>
      </c>
      <c r="G12" s="124">
        <v>3683</v>
      </c>
      <c r="H12" s="124">
        <v>3688</v>
      </c>
      <c r="I12" s="124">
        <v>3605</v>
      </c>
      <c r="J12" s="124">
        <v>3606</v>
      </c>
      <c r="K12" s="124">
        <v>3607</v>
      </c>
      <c r="L12" s="124">
        <v>3684</v>
      </c>
      <c r="M12" s="124">
        <v>3612</v>
      </c>
      <c r="N12" s="124">
        <v>3619</v>
      </c>
      <c r="O12" s="124">
        <v>3610</v>
      </c>
      <c r="P12" s="124">
        <v>3615</v>
      </c>
      <c r="Q12" s="124" t="s">
        <v>331</v>
      </c>
      <c r="R12" s="124" t="s">
        <v>332</v>
      </c>
      <c r="S12" s="124" t="s">
        <v>469</v>
      </c>
      <c r="T12" s="124" t="s">
        <v>471</v>
      </c>
      <c r="U12" s="124" t="s">
        <v>333</v>
      </c>
      <c r="V12" s="124" t="s">
        <v>334</v>
      </c>
      <c r="W12" s="124" t="s">
        <v>461</v>
      </c>
      <c r="X12" s="124" t="s">
        <v>462</v>
      </c>
      <c r="Y12" s="124" t="s">
        <v>475</v>
      </c>
      <c r="Z12" s="124" t="s">
        <v>477</v>
      </c>
      <c r="AA12" s="124" t="s">
        <v>463</v>
      </c>
      <c r="AB12" s="124" t="s">
        <v>464</v>
      </c>
      <c r="AC12" s="124">
        <v>3601</v>
      </c>
      <c r="AD12" s="124">
        <v>3650</v>
      </c>
      <c r="AE12" s="124">
        <v>3651</v>
      </c>
      <c r="AF12" s="124">
        <v>3657</v>
      </c>
      <c r="AG12" s="124">
        <v>3652</v>
      </c>
      <c r="AH12" s="124">
        <v>3900</v>
      </c>
      <c r="AI12" s="124">
        <v>3905</v>
      </c>
      <c r="AJ12" s="124">
        <v>3906</v>
      </c>
      <c r="AK12" s="124">
        <v>3908</v>
      </c>
      <c r="AL12" s="124">
        <v>3910</v>
      </c>
      <c r="AM12" s="124">
        <v>3963</v>
      </c>
      <c r="AN12" s="124">
        <v>3632</v>
      </c>
      <c r="AO12" s="124">
        <v>3685</v>
      </c>
      <c r="AP12" s="124">
        <v>3690</v>
      </c>
      <c r="AQ12" s="124">
        <v>516</v>
      </c>
      <c r="AR12" s="124">
        <v>519</v>
      </c>
      <c r="AS12" s="124">
        <v>520</v>
      </c>
      <c r="AT12" s="124">
        <v>529</v>
      </c>
      <c r="AU12" s="124">
        <v>530</v>
      </c>
      <c r="AV12" s="124">
        <v>541</v>
      </c>
      <c r="AW12" s="124">
        <v>542</v>
      </c>
      <c r="AX12" s="124">
        <v>543</v>
      </c>
      <c r="AY12" s="124">
        <v>544</v>
      </c>
      <c r="AZ12" s="124">
        <v>1304</v>
      </c>
      <c r="BA12" s="124">
        <v>1307</v>
      </c>
      <c r="BB12" s="124">
        <v>1380</v>
      </c>
      <c r="BC12" s="124">
        <v>1401</v>
      </c>
      <c r="BD12" s="124">
        <v>1413</v>
      </c>
      <c r="BE12" s="124">
        <v>1477</v>
      </c>
      <c r="BF12" s="124">
        <v>1482</v>
      </c>
      <c r="BG12" s="124" t="s">
        <v>434</v>
      </c>
      <c r="BH12" s="124" t="s">
        <v>551</v>
      </c>
      <c r="BI12" s="124" t="s">
        <v>435</v>
      </c>
      <c r="BJ12" s="124" t="s">
        <v>480</v>
      </c>
      <c r="BK12" s="124" t="s">
        <v>436</v>
      </c>
      <c r="BL12" s="124" t="s">
        <v>437</v>
      </c>
      <c r="BM12" s="124" t="s">
        <v>438</v>
      </c>
      <c r="BN12" s="124" t="s">
        <v>439</v>
      </c>
      <c r="BO12" s="124" t="s">
        <v>505</v>
      </c>
      <c r="BP12" s="124" t="s">
        <v>179</v>
      </c>
      <c r="BQ12" s="124" t="s">
        <v>180</v>
      </c>
      <c r="BR12" s="124" t="s">
        <v>401</v>
      </c>
      <c r="BS12" s="124" t="s">
        <v>440</v>
      </c>
      <c r="BT12" s="124" t="s">
        <v>507</v>
      </c>
      <c r="BU12" s="124" t="s">
        <v>237</v>
      </c>
      <c r="BV12" s="124" t="s">
        <v>238</v>
      </c>
      <c r="BW12" s="124" t="s">
        <v>310</v>
      </c>
      <c r="BX12" s="124" t="s">
        <v>311</v>
      </c>
      <c r="BY12" s="124" t="s">
        <v>403</v>
      </c>
      <c r="BZ12" s="124" t="s">
        <v>441</v>
      </c>
      <c r="CA12" s="124" t="s">
        <v>509</v>
      </c>
      <c r="CB12" s="124" t="s">
        <v>510</v>
      </c>
      <c r="CC12" s="124" t="s">
        <v>217</v>
      </c>
      <c r="CD12" s="124" t="s">
        <v>520</v>
      </c>
      <c r="CE12" s="124" t="s">
        <v>178</v>
      </c>
      <c r="CF12" s="124" t="s">
        <v>512</v>
      </c>
      <c r="CG12" s="124" t="s">
        <v>218</v>
      </c>
      <c r="CH12" s="124" t="s">
        <v>305</v>
      </c>
      <c r="CI12" s="124" t="s">
        <v>515</v>
      </c>
      <c r="CJ12" s="124" t="s">
        <v>516</v>
      </c>
      <c r="CK12" s="124" t="s">
        <v>518</v>
      </c>
      <c r="CL12" s="124" t="s">
        <v>304</v>
      </c>
      <c r="CM12" s="124" t="s">
        <v>181</v>
      </c>
      <c r="CN12" s="124" t="s">
        <v>236</v>
      </c>
      <c r="CO12" s="124" t="s">
        <v>182</v>
      </c>
      <c r="CP12" s="124" t="s">
        <v>219</v>
      </c>
      <c r="CQ12" s="124" t="s">
        <v>402</v>
      </c>
      <c r="CR12" s="124" t="s">
        <v>212</v>
      </c>
      <c r="CS12" s="124" t="s">
        <v>213</v>
      </c>
      <c r="CT12" s="124" t="s">
        <v>522</v>
      </c>
      <c r="CU12" s="124" t="s">
        <v>524</v>
      </c>
      <c r="CV12" s="124" t="s">
        <v>177</v>
      </c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1"/>
      <c r="IL12" s="111"/>
      <c r="IM12" s="111"/>
      <c r="IN12" s="111"/>
      <c r="IO12" s="111"/>
      <c r="IP12" s="111"/>
      <c r="IQ12" s="111"/>
      <c r="IR12" s="111"/>
      <c r="IS12" s="111"/>
      <c r="IT12" s="111"/>
      <c r="IU12" s="111"/>
      <c r="IV12" s="111"/>
      <c r="IW12" s="111"/>
      <c r="IX12" s="111"/>
      <c r="IY12" s="111"/>
      <c r="IZ12" s="111"/>
      <c r="JA12" s="111"/>
      <c r="JB12" s="111"/>
      <c r="JC12" s="111"/>
      <c r="JD12" s="111"/>
      <c r="JE12" s="111"/>
      <c r="JF12" s="111"/>
      <c r="JG12" s="111"/>
      <c r="JH12" s="111"/>
      <c r="JI12" s="111"/>
      <c r="JJ12" s="111"/>
      <c r="JK12" s="111"/>
      <c r="JL12" s="111"/>
      <c r="JM12" s="111"/>
      <c r="JN12" s="111"/>
      <c r="JO12" s="111"/>
      <c r="JP12" s="111"/>
      <c r="JQ12" s="111"/>
      <c r="JR12" s="111"/>
      <c r="JS12" s="111"/>
      <c r="JT12" s="111"/>
      <c r="JU12" s="111"/>
      <c r="JV12" s="111"/>
      <c r="JW12" s="111"/>
      <c r="JX12" s="111"/>
      <c r="JY12" s="111"/>
      <c r="JZ12" s="111"/>
      <c r="KA12" s="111"/>
      <c r="KB12" s="111"/>
      <c r="KC12" s="111"/>
      <c r="KD12" s="111"/>
      <c r="KE12" s="111"/>
      <c r="KF12" s="111"/>
      <c r="KG12" s="111"/>
      <c r="KH12" s="111"/>
      <c r="KI12" s="111"/>
      <c r="KJ12" s="111"/>
      <c r="KK12" s="111"/>
      <c r="KL12" s="111"/>
      <c r="KM12" s="111"/>
      <c r="KN12" s="111"/>
      <c r="KO12" s="111"/>
      <c r="KP12" s="111"/>
      <c r="KQ12" s="111"/>
      <c r="KR12" s="111"/>
      <c r="KS12" s="111"/>
      <c r="KT12" s="111"/>
      <c r="KU12" s="111"/>
      <c r="KV12" s="111"/>
      <c r="KW12" s="111"/>
      <c r="KX12" s="111"/>
      <c r="KY12" s="111"/>
      <c r="KZ12" s="111"/>
      <c r="LA12" s="111"/>
      <c r="LB12" s="111"/>
      <c r="LC12" s="111"/>
      <c r="LD12" s="111"/>
      <c r="LE12" s="111"/>
      <c r="LF12" s="111"/>
      <c r="LG12" s="111"/>
      <c r="LH12" s="111"/>
      <c r="LI12" s="111"/>
      <c r="LJ12" s="111"/>
      <c r="LK12" s="111"/>
      <c r="LL12" s="111"/>
      <c r="LM12" s="111"/>
      <c r="LN12" s="111"/>
      <c r="LO12" s="111"/>
      <c r="LP12" s="111"/>
      <c r="LQ12" s="111"/>
      <c r="LR12" s="111"/>
      <c r="LS12" s="111"/>
      <c r="LT12" s="111"/>
      <c r="LU12" s="111"/>
      <c r="LV12" s="111"/>
      <c r="LW12" s="111"/>
      <c r="LX12" s="111"/>
      <c r="LY12" s="111"/>
      <c r="LZ12" s="111"/>
      <c r="MA12" s="111"/>
      <c r="MB12" s="111"/>
      <c r="MC12" s="111"/>
      <c r="MD12" s="111"/>
      <c r="ME12" s="111"/>
      <c r="MF12" s="111"/>
      <c r="MG12" s="111"/>
      <c r="MH12" s="111"/>
      <c r="MI12" s="111"/>
      <c r="MJ12" s="111"/>
      <c r="MK12" s="111"/>
      <c r="ML12" s="111"/>
      <c r="MM12" s="111"/>
      <c r="MN12" s="111"/>
      <c r="MO12" s="111"/>
      <c r="MP12" s="111"/>
      <c r="MQ12" s="111"/>
      <c r="MR12" s="111"/>
      <c r="MS12" s="111"/>
      <c r="MT12" s="111"/>
      <c r="MU12" s="111"/>
      <c r="MV12" s="111"/>
      <c r="MW12" s="111"/>
      <c r="MX12" s="111"/>
      <c r="MY12" s="111"/>
      <c r="MZ12" s="111"/>
      <c r="NA12" s="111"/>
      <c r="NB12" s="111"/>
      <c r="NC12" s="111"/>
      <c r="ND12" s="111"/>
      <c r="NE12" s="111"/>
      <c r="NF12" s="111"/>
      <c r="NG12" s="111"/>
      <c r="NH12" s="111"/>
      <c r="NI12" s="111"/>
      <c r="NJ12" s="111"/>
      <c r="NK12" s="111"/>
      <c r="NL12" s="111"/>
      <c r="NM12" s="111"/>
      <c r="NN12" s="111"/>
      <c r="NO12" s="111"/>
      <c r="NP12" s="111"/>
      <c r="NQ12" s="111"/>
      <c r="NR12" s="111"/>
      <c r="NS12" s="111"/>
      <c r="NT12" s="111"/>
      <c r="NU12" s="111"/>
      <c r="NV12" s="111"/>
      <c r="NW12" s="111"/>
      <c r="NX12" s="111"/>
      <c r="NY12" s="111"/>
      <c r="NZ12" s="111"/>
      <c r="OA12" s="111"/>
      <c r="OB12" s="111"/>
      <c r="OC12" s="111"/>
      <c r="OD12" s="111"/>
      <c r="OE12" s="111"/>
      <c r="OF12" s="111"/>
      <c r="OG12" s="111"/>
      <c r="OH12" s="111"/>
      <c r="OI12" s="111"/>
      <c r="OJ12" s="111"/>
      <c r="OK12" s="111"/>
      <c r="OL12" s="111"/>
      <c r="OM12" s="111"/>
      <c r="ON12" s="111"/>
      <c r="OO12" s="111"/>
      <c r="OP12" s="111"/>
      <c r="OQ12" s="111"/>
      <c r="OR12" s="111"/>
      <c r="OS12" s="111"/>
      <c r="OT12" s="111"/>
      <c r="OU12" s="111"/>
      <c r="OV12" s="111"/>
      <c r="OW12" s="111"/>
      <c r="OX12" s="111"/>
      <c r="OY12" s="111"/>
      <c r="OZ12" s="111"/>
      <c r="PA12" s="111"/>
      <c r="PB12" s="111"/>
      <c r="PC12" s="111"/>
      <c r="PD12" s="111"/>
      <c r="PE12" s="111"/>
      <c r="PF12" s="111"/>
      <c r="PG12" s="111"/>
      <c r="PH12" s="111"/>
      <c r="PI12" s="111"/>
      <c r="PJ12" s="111"/>
      <c r="PK12" s="111"/>
      <c r="PL12" s="111"/>
      <c r="PM12" s="111"/>
      <c r="PN12" s="111"/>
      <c r="PO12" s="111"/>
      <c r="PP12" s="111"/>
      <c r="PQ12" s="111"/>
      <c r="PR12" s="111"/>
      <c r="PS12" s="111"/>
      <c r="PT12" s="111"/>
      <c r="PU12" s="111"/>
      <c r="PV12" s="111"/>
      <c r="PW12" s="111"/>
      <c r="PX12" s="111"/>
      <c r="PY12" s="111"/>
      <c r="PZ12" s="111"/>
      <c r="QA12" s="111"/>
      <c r="QB12" s="111"/>
      <c r="QC12" s="111"/>
      <c r="QD12" s="111"/>
      <c r="QE12" s="111"/>
      <c r="QF12" s="111"/>
      <c r="QG12" s="111"/>
      <c r="QH12" s="111"/>
      <c r="QI12" s="111"/>
      <c r="QJ12" s="111"/>
      <c r="QK12" s="111"/>
      <c r="QL12" s="111"/>
      <c r="QM12" s="111"/>
      <c r="QN12" s="111"/>
      <c r="QO12" s="111"/>
      <c r="QP12" s="111"/>
      <c r="QQ12" s="111"/>
      <c r="QR12" s="111"/>
      <c r="QS12" s="111"/>
      <c r="QT12" s="111"/>
      <c r="QU12" s="111"/>
      <c r="QV12" s="111"/>
      <c r="QW12" s="111"/>
      <c r="QX12" s="111"/>
      <c r="QY12" s="111"/>
      <c r="QZ12" s="111"/>
      <c r="RA12" s="111"/>
      <c r="RB12" s="111"/>
      <c r="RC12" s="111"/>
      <c r="RD12" s="111"/>
      <c r="RE12" s="111"/>
      <c r="RF12" s="111"/>
      <c r="RG12" s="111"/>
      <c r="RH12" s="111"/>
      <c r="RI12" s="111"/>
      <c r="RJ12" s="111"/>
      <c r="RK12" s="111"/>
      <c r="RL12" s="111"/>
      <c r="RM12" s="111"/>
      <c r="RN12" s="111"/>
      <c r="RO12" s="111"/>
      <c r="RP12" s="111"/>
      <c r="RQ12" s="111"/>
      <c r="RR12" s="111"/>
      <c r="RS12" s="111"/>
      <c r="RT12" s="111"/>
      <c r="RU12" s="111"/>
      <c r="RV12" s="111"/>
      <c r="RW12" s="111"/>
      <c r="RX12" s="111"/>
      <c r="RY12" s="111"/>
      <c r="RZ12" s="111"/>
      <c r="SA12" s="111"/>
      <c r="SB12" s="111"/>
      <c r="SC12" s="111"/>
      <c r="SD12" s="111"/>
      <c r="SE12" s="111"/>
      <c r="SF12" s="111"/>
      <c r="SG12" s="111"/>
      <c r="SH12" s="111"/>
      <c r="SI12" s="111"/>
      <c r="SJ12" s="111"/>
      <c r="SK12" s="111"/>
      <c r="SL12" s="111"/>
      <c r="SM12" s="111"/>
      <c r="SN12" s="111"/>
      <c r="SO12" s="111"/>
      <c r="SP12" s="111"/>
      <c r="SQ12" s="111"/>
      <c r="SR12" s="111"/>
      <c r="SS12" s="111"/>
      <c r="ST12" s="111"/>
      <c r="SU12" s="111"/>
      <c r="SV12" s="111"/>
      <c r="SW12" s="111"/>
      <c r="SX12" s="111"/>
      <c r="SY12" s="111"/>
      <c r="SZ12" s="111"/>
      <c r="TA12" s="111"/>
      <c r="TB12" s="111"/>
      <c r="TC12" s="111"/>
      <c r="TD12" s="111"/>
      <c r="TE12" s="111"/>
      <c r="TF12" s="111"/>
      <c r="TG12" s="111"/>
      <c r="TH12" s="111"/>
      <c r="TI12" s="111"/>
      <c r="TJ12" s="111"/>
      <c r="TK12" s="111"/>
      <c r="TL12" s="111"/>
      <c r="TM12" s="111"/>
      <c r="TN12" s="111"/>
    </row>
    <row r="13" spans="1:534" x14ac:dyDescent="0.2">
      <c r="A13" s="103" t="s">
        <v>29</v>
      </c>
      <c r="B13" s="124">
        <v>2122</v>
      </c>
      <c r="C13" s="124">
        <v>2163</v>
      </c>
      <c r="D13" s="124">
        <v>2108</v>
      </c>
      <c r="E13" s="124">
        <v>2178</v>
      </c>
      <c r="F13" s="124">
        <v>2179</v>
      </c>
      <c r="G13" s="124">
        <v>2180</v>
      </c>
      <c r="H13" s="124">
        <v>2181</v>
      </c>
      <c r="I13" s="124">
        <v>2183</v>
      </c>
      <c r="J13" s="124">
        <v>2188</v>
      </c>
      <c r="K13" s="124">
        <v>2189</v>
      </c>
      <c r="L13" s="124">
        <v>2105</v>
      </c>
      <c r="M13" s="124">
        <v>3606</v>
      </c>
      <c r="N13" s="124">
        <v>2107</v>
      </c>
      <c r="O13" s="124">
        <v>2184</v>
      </c>
      <c r="P13" s="124">
        <v>2112</v>
      </c>
      <c r="Q13" s="124">
        <v>2119</v>
      </c>
      <c r="R13" s="124">
        <v>2110</v>
      </c>
      <c r="S13" s="124">
        <v>2115</v>
      </c>
      <c r="T13" s="124">
        <v>2101</v>
      </c>
      <c r="U13" s="124">
        <v>2150</v>
      </c>
      <c r="V13" s="124">
        <v>2151</v>
      </c>
      <c r="W13" s="124">
        <v>2157</v>
      </c>
      <c r="X13" s="124">
        <v>2152</v>
      </c>
      <c r="Y13" s="124">
        <v>2132</v>
      </c>
      <c r="Z13" s="124">
        <v>2155</v>
      </c>
      <c r="AA13" s="124">
        <v>2103</v>
      </c>
      <c r="AB13" s="124">
        <v>2185</v>
      </c>
      <c r="AC13" s="124">
        <v>2160</v>
      </c>
      <c r="AD13" s="124">
        <v>2190</v>
      </c>
      <c r="AE13" s="124">
        <v>2154</v>
      </c>
      <c r="AF13" s="124">
        <v>2153</v>
      </c>
      <c r="AG13" s="124">
        <v>2116</v>
      </c>
      <c r="AH13" s="124">
        <v>2124</v>
      </c>
      <c r="AI13" s="124">
        <v>2156</v>
      </c>
      <c r="AJ13" s="124">
        <v>2113</v>
      </c>
      <c r="AK13" s="124">
        <v>516</v>
      </c>
      <c r="AL13" s="124">
        <v>519</v>
      </c>
      <c r="AM13" s="124">
        <v>520</v>
      </c>
      <c r="AN13" s="124">
        <v>529</v>
      </c>
      <c r="AO13" s="124">
        <v>530</v>
      </c>
      <c r="AP13" s="124">
        <v>541</v>
      </c>
      <c r="AQ13" s="124">
        <v>542</v>
      </c>
      <c r="AR13" s="124">
        <v>543</v>
      </c>
      <c r="AS13" s="124">
        <v>544</v>
      </c>
      <c r="AT13" s="124">
        <v>1304</v>
      </c>
      <c r="AU13" s="124">
        <v>1307</v>
      </c>
      <c r="AV13" s="124">
        <v>1380</v>
      </c>
      <c r="AW13" s="124">
        <v>1401</v>
      </c>
      <c r="AX13" s="124">
        <v>1413</v>
      </c>
      <c r="AY13" s="124">
        <v>1477</v>
      </c>
      <c r="AZ13" s="124">
        <v>1482</v>
      </c>
      <c r="BA13" s="124" t="s">
        <v>434</v>
      </c>
      <c r="BB13" s="124" t="s">
        <v>551</v>
      </c>
      <c r="BC13" s="124" t="s">
        <v>435</v>
      </c>
      <c r="BD13" s="124" t="s">
        <v>436</v>
      </c>
      <c r="BE13" s="124" t="s">
        <v>437</v>
      </c>
      <c r="BF13" s="124" t="s">
        <v>438</v>
      </c>
      <c r="BG13" s="124" t="s">
        <v>439</v>
      </c>
      <c r="BH13" s="124" t="s">
        <v>505</v>
      </c>
      <c r="BI13" s="124" t="s">
        <v>179</v>
      </c>
      <c r="BJ13" s="124" t="s">
        <v>180</v>
      </c>
      <c r="BK13" s="124" t="s">
        <v>401</v>
      </c>
      <c r="BL13" s="124" t="s">
        <v>440</v>
      </c>
      <c r="BM13" s="124" t="s">
        <v>507</v>
      </c>
      <c r="BN13" s="124" t="s">
        <v>237</v>
      </c>
      <c r="BO13" s="124" t="s">
        <v>238</v>
      </c>
      <c r="BP13" s="124" t="s">
        <v>310</v>
      </c>
      <c r="BQ13" s="124" t="s">
        <v>311</v>
      </c>
      <c r="BR13" s="124" t="s">
        <v>403</v>
      </c>
      <c r="BS13" s="124" t="s">
        <v>441</v>
      </c>
      <c r="BT13" s="124" t="s">
        <v>509</v>
      </c>
      <c r="BU13" s="124" t="s">
        <v>510</v>
      </c>
      <c r="BV13" s="124" t="s">
        <v>217</v>
      </c>
      <c r="BW13" s="124" t="s">
        <v>520</v>
      </c>
      <c r="BX13" s="124" t="s">
        <v>178</v>
      </c>
      <c r="BY13" s="124" t="s">
        <v>512</v>
      </c>
      <c r="BZ13" s="124" t="s">
        <v>218</v>
      </c>
      <c r="CA13" s="124" t="s">
        <v>305</v>
      </c>
      <c r="CB13" s="124" t="s">
        <v>515</v>
      </c>
      <c r="CC13" s="124" t="s">
        <v>516</v>
      </c>
      <c r="CD13" s="124" t="s">
        <v>518</v>
      </c>
      <c r="CE13" s="124" t="s">
        <v>301</v>
      </c>
      <c r="CF13" s="124" t="s">
        <v>181</v>
      </c>
      <c r="CG13" s="124" t="s">
        <v>236</v>
      </c>
      <c r="CH13" s="124" t="s">
        <v>182</v>
      </c>
      <c r="CI13" s="124" t="s">
        <v>219</v>
      </c>
      <c r="CJ13" s="124" t="s">
        <v>402</v>
      </c>
      <c r="CK13" s="124" t="s">
        <v>212</v>
      </c>
      <c r="CL13" s="124" t="s">
        <v>213</v>
      </c>
      <c r="CM13" s="124" t="s">
        <v>522</v>
      </c>
      <c r="CN13" s="124" t="s">
        <v>524</v>
      </c>
      <c r="CO13" s="124" t="s">
        <v>177</v>
      </c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  <c r="HJ13" s="111"/>
      <c r="HK13" s="111"/>
      <c r="HL13" s="111"/>
      <c r="HM13" s="111"/>
      <c r="HN13" s="111"/>
      <c r="HO13" s="111"/>
      <c r="HP13" s="111"/>
      <c r="HQ13" s="111"/>
      <c r="HR13" s="111"/>
      <c r="HS13" s="111"/>
      <c r="HT13" s="111"/>
      <c r="HU13" s="111"/>
      <c r="HV13" s="111"/>
      <c r="HW13" s="111"/>
      <c r="HX13" s="111"/>
      <c r="HY13" s="111"/>
      <c r="HZ13" s="111"/>
      <c r="IA13" s="111"/>
      <c r="IB13" s="111"/>
      <c r="IC13" s="111"/>
      <c r="ID13" s="111"/>
      <c r="IE13" s="111"/>
      <c r="IF13" s="111"/>
      <c r="IG13" s="111"/>
      <c r="IH13" s="111"/>
      <c r="II13" s="111"/>
      <c r="IJ13" s="111"/>
      <c r="IK13" s="111"/>
      <c r="IL13" s="111"/>
      <c r="IM13" s="111"/>
      <c r="IN13" s="111"/>
      <c r="IO13" s="111"/>
      <c r="IP13" s="111"/>
      <c r="IQ13" s="111"/>
      <c r="IR13" s="111"/>
      <c r="IS13" s="111"/>
      <c r="IT13" s="111"/>
      <c r="IU13" s="111"/>
      <c r="IV13" s="111"/>
      <c r="IW13" s="111"/>
      <c r="IX13" s="111"/>
      <c r="IY13" s="111"/>
      <c r="IZ13" s="111"/>
      <c r="JA13" s="111"/>
      <c r="JB13" s="111"/>
      <c r="JC13" s="111"/>
      <c r="JD13" s="111"/>
      <c r="JE13" s="111"/>
      <c r="JF13" s="111"/>
      <c r="JG13" s="111"/>
      <c r="JH13" s="111"/>
      <c r="JI13" s="111"/>
      <c r="JJ13" s="111"/>
      <c r="JK13" s="111"/>
      <c r="JL13" s="111"/>
      <c r="JM13" s="111"/>
      <c r="JN13" s="111"/>
      <c r="JO13" s="111"/>
      <c r="JP13" s="111"/>
      <c r="JQ13" s="111"/>
      <c r="JR13" s="111"/>
      <c r="JS13" s="111"/>
      <c r="JT13" s="111"/>
      <c r="JU13" s="111"/>
      <c r="JV13" s="111"/>
      <c r="JW13" s="111"/>
      <c r="JX13" s="111"/>
      <c r="JY13" s="111"/>
      <c r="JZ13" s="111"/>
      <c r="KA13" s="111"/>
      <c r="KB13" s="111"/>
      <c r="KC13" s="111"/>
      <c r="KD13" s="111"/>
      <c r="KE13" s="111"/>
      <c r="KF13" s="111"/>
      <c r="KG13" s="111"/>
      <c r="KH13" s="111"/>
      <c r="KI13" s="111"/>
      <c r="KJ13" s="111"/>
      <c r="KK13" s="111"/>
      <c r="KL13" s="111"/>
      <c r="KM13" s="111"/>
      <c r="KN13" s="111"/>
      <c r="KO13" s="111"/>
      <c r="KP13" s="111"/>
      <c r="KQ13" s="111"/>
      <c r="KR13" s="111"/>
      <c r="KS13" s="111"/>
      <c r="KT13" s="111"/>
      <c r="KU13" s="111"/>
      <c r="KV13" s="111"/>
      <c r="KW13" s="111"/>
      <c r="KX13" s="111"/>
      <c r="KY13" s="111"/>
      <c r="KZ13" s="111"/>
      <c r="LA13" s="111"/>
      <c r="LB13" s="111"/>
      <c r="LC13" s="111"/>
      <c r="LD13" s="111"/>
      <c r="LE13" s="111"/>
      <c r="LF13" s="111"/>
      <c r="LG13" s="111"/>
      <c r="LH13" s="111"/>
      <c r="LI13" s="111"/>
      <c r="LJ13" s="111"/>
      <c r="LK13" s="111"/>
      <c r="LL13" s="111"/>
      <c r="LM13" s="111"/>
      <c r="LN13" s="111"/>
      <c r="LO13" s="111"/>
      <c r="LP13" s="111"/>
      <c r="LQ13" s="111"/>
      <c r="LR13" s="111"/>
      <c r="LS13" s="111"/>
      <c r="LT13" s="111"/>
      <c r="LU13" s="111"/>
      <c r="LV13" s="111"/>
      <c r="LW13" s="111"/>
      <c r="LX13" s="111"/>
      <c r="LY13" s="111"/>
      <c r="LZ13" s="111"/>
      <c r="MA13" s="111"/>
      <c r="MB13" s="111"/>
      <c r="MC13" s="111"/>
      <c r="MD13" s="111"/>
      <c r="ME13" s="111"/>
      <c r="MF13" s="111"/>
      <c r="MG13" s="111"/>
      <c r="MH13" s="111"/>
      <c r="MI13" s="111"/>
      <c r="MJ13" s="111"/>
      <c r="MK13" s="111"/>
      <c r="ML13" s="111"/>
      <c r="MM13" s="111"/>
      <c r="MN13" s="111"/>
      <c r="MO13" s="111"/>
      <c r="MP13" s="111"/>
      <c r="MQ13" s="111"/>
      <c r="MR13" s="111"/>
      <c r="MS13" s="111"/>
      <c r="MT13" s="111"/>
      <c r="MU13" s="111"/>
      <c r="MV13" s="111"/>
      <c r="MW13" s="111"/>
      <c r="MX13" s="111"/>
      <c r="MY13" s="111"/>
      <c r="MZ13" s="111"/>
      <c r="NA13" s="111"/>
      <c r="NB13" s="111"/>
      <c r="NC13" s="111"/>
      <c r="ND13" s="111"/>
      <c r="NE13" s="111"/>
      <c r="NF13" s="111"/>
      <c r="NG13" s="111"/>
      <c r="NH13" s="111"/>
      <c r="NI13" s="111"/>
      <c r="NJ13" s="111"/>
      <c r="NK13" s="111"/>
      <c r="NL13" s="111"/>
      <c r="NM13" s="111"/>
      <c r="NN13" s="111"/>
      <c r="NO13" s="111"/>
      <c r="NP13" s="111"/>
      <c r="NQ13" s="111"/>
      <c r="NR13" s="111"/>
      <c r="NS13" s="111"/>
      <c r="NT13" s="111"/>
      <c r="NU13" s="111"/>
      <c r="NV13" s="111"/>
      <c r="NW13" s="111"/>
      <c r="NX13" s="111"/>
      <c r="NY13" s="111"/>
      <c r="NZ13" s="111"/>
      <c r="OA13" s="111"/>
      <c r="OB13" s="111"/>
      <c r="OC13" s="111"/>
      <c r="OD13" s="111"/>
      <c r="OE13" s="111"/>
      <c r="OF13" s="111"/>
      <c r="OG13" s="111"/>
      <c r="OH13" s="111"/>
      <c r="OI13" s="111"/>
      <c r="OJ13" s="111"/>
      <c r="OK13" s="111"/>
      <c r="OL13" s="111"/>
      <c r="OM13" s="111"/>
      <c r="ON13" s="111"/>
      <c r="OO13" s="111"/>
      <c r="OP13" s="111"/>
      <c r="OQ13" s="111"/>
      <c r="OR13" s="111"/>
      <c r="OS13" s="111"/>
      <c r="OT13" s="111"/>
      <c r="OU13" s="111"/>
      <c r="OV13" s="111"/>
      <c r="OW13" s="111"/>
      <c r="OX13" s="111"/>
      <c r="OY13" s="111"/>
      <c r="OZ13" s="111"/>
      <c r="PA13" s="111"/>
      <c r="PB13" s="111"/>
      <c r="PC13" s="111"/>
      <c r="PD13" s="111"/>
      <c r="PE13" s="111"/>
      <c r="PF13" s="111"/>
      <c r="PG13" s="111"/>
      <c r="PH13" s="111"/>
      <c r="PI13" s="111"/>
      <c r="PJ13" s="111"/>
      <c r="PK13" s="111"/>
      <c r="PL13" s="111"/>
      <c r="PM13" s="111"/>
      <c r="PN13" s="111"/>
      <c r="PO13" s="111"/>
      <c r="PP13" s="111"/>
      <c r="PQ13" s="111"/>
      <c r="PR13" s="111"/>
      <c r="PS13" s="111"/>
      <c r="PT13" s="111"/>
      <c r="PU13" s="111"/>
      <c r="PV13" s="111"/>
      <c r="PW13" s="111"/>
      <c r="PX13" s="111"/>
      <c r="PY13" s="111"/>
      <c r="PZ13" s="111"/>
      <c r="QA13" s="111"/>
      <c r="QB13" s="111"/>
      <c r="QC13" s="111"/>
      <c r="QD13" s="111"/>
      <c r="QE13" s="111"/>
      <c r="QF13" s="111"/>
      <c r="QG13" s="111"/>
      <c r="QH13" s="111"/>
      <c r="QI13" s="111"/>
      <c r="QJ13" s="111"/>
      <c r="QK13" s="111"/>
      <c r="QL13" s="111"/>
      <c r="QM13" s="111"/>
      <c r="QN13" s="111"/>
      <c r="QO13" s="111"/>
      <c r="QP13" s="111"/>
      <c r="QQ13" s="111"/>
      <c r="QR13" s="111"/>
      <c r="QS13" s="111"/>
      <c r="QT13" s="111"/>
      <c r="QU13" s="111"/>
      <c r="QV13" s="111"/>
      <c r="QW13" s="111"/>
      <c r="QX13" s="111"/>
      <c r="QY13" s="111"/>
      <c r="QZ13" s="111"/>
      <c r="RA13" s="111"/>
      <c r="RB13" s="111"/>
      <c r="RC13" s="111"/>
      <c r="RD13" s="111"/>
      <c r="RE13" s="111"/>
      <c r="RF13" s="111"/>
      <c r="RG13" s="111"/>
      <c r="RH13" s="111"/>
      <c r="RI13" s="111"/>
      <c r="RJ13" s="111"/>
      <c r="RK13" s="111"/>
      <c r="RL13" s="111"/>
      <c r="RM13" s="111"/>
      <c r="RN13" s="111"/>
      <c r="RO13" s="111"/>
      <c r="RP13" s="111"/>
      <c r="RQ13" s="111"/>
      <c r="RR13" s="111"/>
      <c r="RS13" s="111"/>
      <c r="RT13" s="111"/>
      <c r="RU13" s="111"/>
      <c r="RV13" s="111"/>
      <c r="RW13" s="111"/>
      <c r="RX13" s="111"/>
      <c r="RY13" s="111"/>
      <c r="RZ13" s="111"/>
      <c r="SA13" s="111"/>
      <c r="SB13" s="111"/>
      <c r="SC13" s="111"/>
      <c r="SD13" s="111"/>
      <c r="SE13" s="111"/>
      <c r="SF13" s="111"/>
      <c r="SG13" s="111"/>
      <c r="SH13" s="111"/>
      <c r="SI13" s="111"/>
      <c r="SJ13" s="111"/>
      <c r="SK13" s="111"/>
      <c r="SL13" s="111"/>
      <c r="SM13" s="111"/>
      <c r="SN13" s="111"/>
      <c r="SO13" s="111"/>
      <c r="SP13" s="111"/>
      <c r="SQ13" s="111"/>
      <c r="SR13" s="111"/>
      <c r="SS13" s="111"/>
      <c r="ST13" s="111"/>
      <c r="SU13" s="111"/>
      <c r="SV13" s="111"/>
      <c r="SW13" s="111"/>
      <c r="SX13" s="111"/>
      <c r="SY13" s="111"/>
      <c r="SZ13" s="111"/>
      <c r="TA13" s="111"/>
      <c r="TB13" s="111"/>
      <c r="TC13" s="111"/>
      <c r="TD13" s="111"/>
      <c r="TE13" s="111"/>
      <c r="TF13" s="111"/>
      <c r="TG13" s="111"/>
      <c r="TH13" s="111"/>
      <c r="TI13" s="111"/>
      <c r="TJ13" s="111"/>
      <c r="TK13" s="111"/>
      <c r="TL13" s="111"/>
      <c r="TM13" s="111"/>
      <c r="TN13" s="111"/>
    </row>
    <row r="14" spans="1:534" ht="12.75" customHeight="1" x14ac:dyDescent="0.2">
      <c r="A14" s="103" t="s">
        <v>538</v>
      </c>
      <c r="B14" s="124">
        <v>1399</v>
      </c>
      <c r="C14" s="124">
        <v>1400</v>
      </c>
      <c r="D14" s="124">
        <v>1463</v>
      </c>
      <c r="E14" s="124">
        <v>1408</v>
      </c>
      <c r="F14" s="124">
        <v>1478</v>
      </c>
      <c r="G14" s="124">
        <v>1479</v>
      </c>
      <c r="H14" s="124">
        <v>1480</v>
      </c>
      <c r="I14" s="124">
        <v>1481</v>
      </c>
      <c r="J14" s="124">
        <v>1483</v>
      </c>
      <c r="K14" s="124">
        <v>1488</v>
      </c>
      <c r="L14" s="124">
        <v>1489</v>
      </c>
      <c r="M14" s="124">
        <v>1405</v>
      </c>
      <c r="N14" s="124">
        <v>1406</v>
      </c>
      <c r="O14" s="124">
        <v>1407</v>
      </c>
      <c r="P14" s="124">
        <v>1484</v>
      </c>
      <c r="Q14" s="124">
        <v>1473</v>
      </c>
      <c r="R14" s="124">
        <v>1312</v>
      </c>
      <c r="S14" s="124">
        <v>1319</v>
      </c>
      <c r="T14" s="124">
        <v>1398</v>
      </c>
      <c r="U14" s="124">
        <v>1410</v>
      </c>
      <c r="V14" s="124">
        <v>1415</v>
      </c>
      <c r="W14" s="125" t="s">
        <v>320</v>
      </c>
      <c r="X14" s="125" t="s">
        <v>321</v>
      </c>
      <c r="Y14" s="125" t="s">
        <v>322</v>
      </c>
      <c r="Z14" s="125" t="s">
        <v>323</v>
      </c>
      <c r="AA14" s="125" t="s">
        <v>487</v>
      </c>
      <c r="AB14" s="125" t="s">
        <v>488</v>
      </c>
      <c r="AC14" s="125" t="s">
        <v>489</v>
      </c>
      <c r="AD14" s="125" t="s">
        <v>490</v>
      </c>
      <c r="AE14" s="125" t="s">
        <v>491</v>
      </c>
      <c r="AF14" s="125" t="s">
        <v>492</v>
      </c>
      <c r="AG14" s="125" t="s">
        <v>326</v>
      </c>
      <c r="AH14" s="125" t="s">
        <v>327</v>
      </c>
      <c r="AI14" s="125" t="s">
        <v>468</v>
      </c>
      <c r="AJ14" s="125" t="s">
        <v>470</v>
      </c>
      <c r="AK14" s="125" t="s">
        <v>328</v>
      </c>
      <c r="AL14" s="125" t="s">
        <v>329</v>
      </c>
      <c r="AM14" s="125" t="s">
        <v>457</v>
      </c>
      <c r="AN14" s="125" t="s">
        <v>458</v>
      </c>
      <c r="AO14" s="125" t="s">
        <v>474</v>
      </c>
      <c r="AP14" s="125" t="s">
        <v>476</v>
      </c>
      <c r="AQ14" s="125" t="s">
        <v>459</v>
      </c>
      <c r="AR14" s="125" t="s">
        <v>460</v>
      </c>
      <c r="AS14" s="124">
        <v>2201</v>
      </c>
      <c r="AT14" s="124">
        <v>1250</v>
      </c>
      <c r="AU14" s="124">
        <v>1251</v>
      </c>
      <c r="AV14" s="124">
        <v>1253</v>
      </c>
      <c r="AW14" s="124">
        <v>1900</v>
      </c>
      <c r="AX14" s="124">
        <v>1905</v>
      </c>
      <c r="AY14" s="124">
        <v>1906</v>
      </c>
      <c r="AZ14" s="124">
        <v>1908</v>
      </c>
      <c r="BA14" s="124">
        <v>1910</v>
      </c>
      <c r="BB14" s="124">
        <v>1963</v>
      </c>
      <c r="BC14" s="124">
        <v>500</v>
      </c>
      <c r="BD14" s="124" t="s">
        <v>176</v>
      </c>
      <c r="BE14" s="124">
        <v>501</v>
      </c>
      <c r="BF14" s="124">
        <v>503</v>
      </c>
      <c r="BG14" s="124">
        <v>515</v>
      </c>
      <c r="BH14" s="124">
        <v>560</v>
      </c>
      <c r="BI14" s="124">
        <v>580</v>
      </c>
      <c r="BJ14" s="124">
        <v>586</v>
      </c>
      <c r="BK14" s="124">
        <v>587</v>
      </c>
      <c r="BL14" s="124">
        <v>2530</v>
      </c>
      <c r="BM14" s="124">
        <v>2532</v>
      </c>
      <c r="BN14" s="124">
        <v>2534</v>
      </c>
      <c r="BO14" s="124">
        <v>2613</v>
      </c>
      <c r="BP14" s="124">
        <v>516</v>
      </c>
      <c r="BQ14" s="124">
        <v>519</v>
      </c>
      <c r="BR14" s="124">
        <v>520</v>
      </c>
      <c r="BS14" s="124">
        <v>529</v>
      </c>
      <c r="BT14" s="124">
        <v>530</v>
      </c>
      <c r="BU14" s="124">
        <v>541</v>
      </c>
      <c r="BV14" s="124">
        <v>542</v>
      </c>
      <c r="BW14" s="124">
        <v>543</v>
      </c>
      <c r="BX14" s="124">
        <v>544</v>
      </c>
      <c r="BY14" s="124">
        <v>1304</v>
      </c>
      <c r="BZ14" s="124">
        <v>1307</v>
      </c>
      <c r="CA14" s="124">
        <v>1380</v>
      </c>
      <c r="CB14" s="124">
        <v>1401</v>
      </c>
      <c r="CC14" s="124">
        <v>1413</v>
      </c>
      <c r="CD14" s="124">
        <v>1477</v>
      </c>
      <c r="CE14" s="124">
        <v>1482</v>
      </c>
      <c r="CF14" s="124">
        <v>1486</v>
      </c>
      <c r="CG14" s="124">
        <v>1487</v>
      </c>
      <c r="CH14" s="124" t="s">
        <v>434</v>
      </c>
      <c r="CI14" s="124" t="s">
        <v>551</v>
      </c>
      <c r="CJ14" s="124" t="s">
        <v>435</v>
      </c>
      <c r="CK14" s="124" t="s">
        <v>480</v>
      </c>
      <c r="CL14" s="124" t="s">
        <v>436</v>
      </c>
      <c r="CM14" s="124" t="s">
        <v>437</v>
      </c>
      <c r="CN14" s="124" t="s">
        <v>438</v>
      </c>
      <c r="CO14" s="124" t="s">
        <v>439</v>
      </c>
      <c r="CP14" s="124" t="s">
        <v>505</v>
      </c>
      <c r="CQ14" s="124" t="s">
        <v>179</v>
      </c>
      <c r="CR14" s="124" t="s">
        <v>180</v>
      </c>
      <c r="CS14" s="124" t="s">
        <v>401</v>
      </c>
      <c r="CT14" s="124" t="s">
        <v>440</v>
      </c>
      <c r="CU14" s="124" t="s">
        <v>507</v>
      </c>
      <c r="CV14" s="124" t="s">
        <v>237</v>
      </c>
      <c r="CW14" s="124" t="s">
        <v>238</v>
      </c>
      <c r="CX14" s="124" t="s">
        <v>310</v>
      </c>
      <c r="CY14" s="124" t="s">
        <v>311</v>
      </c>
      <c r="CZ14" s="124" t="s">
        <v>403</v>
      </c>
      <c r="DA14" s="124" t="s">
        <v>441</v>
      </c>
      <c r="DB14" s="124" t="s">
        <v>509</v>
      </c>
      <c r="DC14" s="124" t="s">
        <v>510</v>
      </c>
      <c r="DD14" s="124" t="s">
        <v>217</v>
      </c>
      <c r="DE14" s="124" t="s">
        <v>520</v>
      </c>
      <c r="DF14" s="124" t="s">
        <v>178</v>
      </c>
      <c r="DG14" s="124" t="s">
        <v>512</v>
      </c>
      <c r="DH14" s="124" t="s">
        <v>218</v>
      </c>
      <c r="DI14" s="124" t="s">
        <v>305</v>
      </c>
      <c r="DJ14" s="124" t="s">
        <v>515</v>
      </c>
      <c r="DK14" s="124" t="s">
        <v>516</v>
      </c>
      <c r="DL14" s="124" t="s">
        <v>518</v>
      </c>
      <c r="DM14" s="124" t="s">
        <v>452</v>
      </c>
      <c r="DN14" s="124" t="s">
        <v>181</v>
      </c>
      <c r="DO14" s="124" t="s">
        <v>236</v>
      </c>
      <c r="DP14" s="124" t="s">
        <v>182</v>
      </c>
      <c r="DQ14" s="124" t="s">
        <v>219</v>
      </c>
      <c r="DR14" s="124" t="s">
        <v>402</v>
      </c>
      <c r="DS14" s="124" t="s">
        <v>212</v>
      </c>
      <c r="DT14" s="124" t="s">
        <v>213</v>
      </c>
      <c r="DU14" s="124" t="s">
        <v>522</v>
      </c>
      <c r="DV14" s="124" t="s">
        <v>524</v>
      </c>
      <c r="DW14" s="124" t="s">
        <v>453</v>
      </c>
      <c r="DX14" s="124" t="s">
        <v>529</v>
      </c>
      <c r="DY14" s="124" t="s">
        <v>530</v>
      </c>
      <c r="DZ14" s="124" t="s">
        <v>531</v>
      </c>
      <c r="EA14" s="124" t="s">
        <v>532</v>
      </c>
      <c r="EB14" s="124" t="s">
        <v>533</v>
      </c>
      <c r="EC14" s="124" t="s">
        <v>534</v>
      </c>
      <c r="ED14" s="124" t="s">
        <v>535</v>
      </c>
      <c r="EE14" s="124" t="s">
        <v>536</v>
      </c>
      <c r="EF14" s="124" t="s">
        <v>409</v>
      </c>
      <c r="EG14" s="124" t="s">
        <v>429</v>
      </c>
      <c r="EH14" s="124" t="s">
        <v>430</v>
      </c>
      <c r="EI14" s="102"/>
      <c r="EJ14" s="102"/>
      <c r="EK14" s="102"/>
      <c r="EM14" s="124" t="s">
        <v>409</v>
      </c>
      <c r="EN14" s="124" t="s">
        <v>530</v>
      </c>
      <c r="EO14" s="124" t="s">
        <v>531</v>
      </c>
      <c r="EP14" s="124" t="s">
        <v>532</v>
      </c>
      <c r="EQ14" s="124" t="s">
        <v>533</v>
      </c>
      <c r="ER14" s="124" t="s">
        <v>534</v>
      </c>
      <c r="ES14" s="124" t="s">
        <v>535</v>
      </c>
      <c r="ET14" s="124" t="s">
        <v>536</v>
      </c>
      <c r="EU14" s="124" t="s">
        <v>537</v>
      </c>
      <c r="EV14" s="124" t="s">
        <v>429</v>
      </c>
      <c r="EW14" s="124" t="s">
        <v>430</v>
      </c>
      <c r="EX14" s="102"/>
      <c r="EY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 t="s">
        <v>410</v>
      </c>
      <c r="FM14" s="102" t="s">
        <v>411</v>
      </c>
      <c r="FN14" s="102" t="s">
        <v>412</v>
      </c>
      <c r="FO14" s="120" t="s">
        <v>413</v>
      </c>
      <c r="FP14" s="120" t="s">
        <v>414</v>
      </c>
      <c r="FQ14" s="120" t="s">
        <v>415</v>
      </c>
      <c r="FR14" s="120" t="s">
        <v>416</v>
      </c>
      <c r="FS14" s="120" t="s">
        <v>417</v>
      </c>
      <c r="FT14" s="120" t="s">
        <v>429</v>
      </c>
      <c r="FU14" s="120" t="s">
        <v>430</v>
      </c>
      <c r="FW14" s="111"/>
      <c r="FX14" s="111"/>
      <c r="FY14" s="111"/>
      <c r="FZ14" s="111"/>
      <c r="GA14" s="111"/>
      <c r="GB14" s="111"/>
      <c r="GC14" s="111"/>
      <c r="GD14" s="111"/>
      <c r="GE14" s="123"/>
      <c r="GF14" s="123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1"/>
      <c r="HM14" s="115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  <c r="IR14" s="111"/>
      <c r="IS14" s="111"/>
      <c r="IT14" s="111"/>
      <c r="IU14" s="111"/>
      <c r="IV14" s="111"/>
      <c r="IW14" s="111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</row>
    <row r="15" spans="1:534" ht="12.75" customHeight="1" x14ac:dyDescent="0.2">
      <c r="A15" s="103" t="s">
        <v>539</v>
      </c>
      <c r="B15" s="124">
        <v>3600</v>
      </c>
      <c r="C15" s="124">
        <v>3663</v>
      </c>
      <c r="D15" s="124">
        <v>3608</v>
      </c>
      <c r="E15" s="124">
        <v>3680</v>
      </c>
      <c r="F15" s="124">
        <v>3681</v>
      </c>
      <c r="G15" s="124">
        <v>3683</v>
      </c>
      <c r="H15" s="124">
        <v>3688</v>
      </c>
      <c r="I15" s="124">
        <v>3689</v>
      </c>
      <c r="J15" s="124">
        <v>3605</v>
      </c>
      <c r="K15" s="124">
        <v>3606</v>
      </c>
      <c r="L15" s="124">
        <v>3607</v>
      </c>
      <c r="M15" s="124">
        <v>3684</v>
      </c>
      <c r="N15" s="124">
        <v>3673</v>
      </c>
      <c r="O15" s="124">
        <v>3612</v>
      </c>
      <c r="P15" s="124">
        <v>3619</v>
      </c>
      <c r="Q15" s="124">
        <v>3610</v>
      </c>
      <c r="R15" s="124">
        <v>3615</v>
      </c>
      <c r="S15" s="124" t="s">
        <v>545</v>
      </c>
      <c r="T15" s="124" t="s">
        <v>546</v>
      </c>
      <c r="U15" s="124" t="s">
        <v>547</v>
      </c>
      <c r="V15" s="124" t="s">
        <v>548</v>
      </c>
      <c r="W15" s="124" t="s">
        <v>549</v>
      </c>
      <c r="X15" s="124" t="s">
        <v>550</v>
      </c>
      <c r="Y15" s="124">
        <v>3601</v>
      </c>
      <c r="Z15" s="124">
        <v>3650</v>
      </c>
      <c r="AA15" s="124">
        <v>3651</v>
      </c>
      <c r="AB15" s="124">
        <v>3657</v>
      </c>
      <c r="AC15" s="124">
        <v>3900</v>
      </c>
      <c r="AD15" s="124">
        <v>3905</v>
      </c>
      <c r="AE15" s="124">
        <v>3906</v>
      </c>
      <c r="AF15" s="124">
        <v>3908</v>
      </c>
      <c r="AG15" s="124">
        <v>3910</v>
      </c>
      <c r="AH15" s="124">
        <v>3963</v>
      </c>
      <c r="AI15" s="124">
        <v>3652</v>
      </c>
      <c r="AJ15" s="124">
        <v>3632</v>
      </c>
      <c r="AK15" s="124">
        <v>3603</v>
      </c>
      <c r="AL15" s="124">
        <v>3685</v>
      </c>
      <c r="AM15" s="124">
        <v>3660</v>
      </c>
      <c r="AN15" s="124">
        <v>3690</v>
      </c>
      <c r="AO15" s="124">
        <v>3616</v>
      </c>
      <c r="AP15" s="124">
        <v>3624</v>
      </c>
      <c r="AQ15" s="124">
        <v>3656</v>
      </c>
      <c r="AR15" s="124">
        <v>3613</v>
      </c>
      <c r="AS15" s="124">
        <v>516</v>
      </c>
      <c r="AT15" s="124">
        <v>519</v>
      </c>
      <c r="AU15" s="124">
        <v>520</v>
      </c>
      <c r="AV15" s="124">
        <v>529</v>
      </c>
      <c r="AW15" s="124">
        <v>530</v>
      </c>
      <c r="AX15" s="124">
        <v>541</v>
      </c>
      <c r="AY15" s="124">
        <v>542</v>
      </c>
      <c r="AZ15" s="124">
        <v>543</v>
      </c>
      <c r="BA15" s="124">
        <v>544</v>
      </c>
      <c r="BB15" s="124">
        <v>1304</v>
      </c>
      <c r="BC15" s="124">
        <v>1307</v>
      </c>
      <c r="BD15" s="124">
        <v>1380</v>
      </c>
      <c r="BE15" s="124">
        <v>1401</v>
      </c>
      <c r="BF15" s="124">
        <v>1413</v>
      </c>
      <c r="BG15" s="124">
        <v>1477</v>
      </c>
      <c r="BH15" s="124">
        <v>1482</v>
      </c>
      <c r="BI15" s="124">
        <v>1486</v>
      </c>
      <c r="BJ15" s="124">
        <v>1487</v>
      </c>
      <c r="BK15" s="124" t="s">
        <v>434</v>
      </c>
      <c r="BL15" s="124" t="s">
        <v>551</v>
      </c>
      <c r="BM15" s="124" t="s">
        <v>435</v>
      </c>
      <c r="BN15" s="124" t="s">
        <v>527</v>
      </c>
      <c r="BO15" s="124" t="s">
        <v>436</v>
      </c>
      <c r="BP15" s="124" t="s">
        <v>437</v>
      </c>
      <c r="BQ15" s="124" t="s">
        <v>438</v>
      </c>
      <c r="BR15" s="124" t="s">
        <v>439</v>
      </c>
      <c r="BS15" s="124" t="s">
        <v>505</v>
      </c>
      <c r="BT15" s="124" t="s">
        <v>179</v>
      </c>
      <c r="BU15" s="124" t="s">
        <v>180</v>
      </c>
      <c r="BV15" s="124" t="s">
        <v>401</v>
      </c>
      <c r="BW15" s="124" t="s">
        <v>440</v>
      </c>
      <c r="BX15" s="124" t="s">
        <v>507</v>
      </c>
      <c r="BY15" s="124" t="s">
        <v>237</v>
      </c>
      <c r="BZ15" s="124" t="s">
        <v>238</v>
      </c>
      <c r="CA15" s="124" t="s">
        <v>310</v>
      </c>
      <c r="CB15" s="124" t="s">
        <v>311</v>
      </c>
      <c r="CC15" s="124" t="s">
        <v>403</v>
      </c>
      <c r="CD15" s="124" t="s">
        <v>441</v>
      </c>
      <c r="CE15" s="124" t="s">
        <v>509</v>
      </c>
      <c r="CF15" s="124" t="s">
        <v>510</v>
      </c>
      <c r="CG15" s="124" t="s">
        <v>217</v>
      </c>
      <c r="CH15" s="124" t="s">
        <v>520</v>
      </c>
      <c r="CI15" s="124" t="s">
        <v>178</v>
      </c>
      <c r="CJ15" s="124" t="s">
        <v>512</v>
      </c>
      <c r="CK15" s="124" t="s">
        <v>218</v>
      </c>
      <c r="CL15" s="124" t="s">
        <v>305</v>
      </c>
      <c r="CM15" s="124" t="s">
        <v>515</v>
      </c>
      <c r="CN15" s="124" t="s">
        <v>516</v>
      </c>
      <c r="CO15" s="124" t="s">
        <v>518</v>
      </c>
      <c r="CP15" s="124" t="s">
        <v>233</v>
      </c>
      <c r="CQ15" s="124" t="s">
        <v>181</v>
      </c>
      <c r="CR15" s="124" t="s">
        <v>236</v>
      </c>
      <c r="CS15" s="124" t="s">
        <v>182</v>
      </c>
      <c r="CT15" s="124" t="s">
        <v>219</v>
      </c>
      <c r="CU15" s="124" t="s">
        <v>402</v>
      </c>
      <c r="CV15" s="124" t="s">
        <v>212</v>
      </c>
      <c r="CW15" s="124" t="s">
        <v>213</v>
      </c>
      <c r="CX15" s="124" t="s">
        <v>522</v>
      </c>
      <c r="CY15" s="124" t="s">
        <v>524</v>
      </c>
      <c r="CZ15" s="124" t="s">
        <v>177</v>
      </c>
      <c r="DA15" s="124" t="s">
        <v>555</v>
      </c>
      <c r="DB15" s="124" t="s">
        <v>530</v>
      </c>
      <c r="DC15" s="124" t="s">
        <v>531</v>
      </c>
      <c r="DD15" s="124" t="s">
        <v>532</v>
      </c>
      <c r="DE15" s="124" t="s">
        <v>533</v>
      </c>
      <c r="DF15" s="124" t="s">
        <v>534</v>
      </c>
      <c r="DG15" s="124" t="s">
        <v>535</v>
      </c>
      <c r="DH15" s="124" t="s">
        <v>536</v>
      </c>
      <c r="DI15" s="124" t="s">
        <v>537</v>
      </c>
      <c r="DJ15" s="124" t="s">
        <v>429</v>
      </c>
      <c r="DK15" s="124" t="s">
        <v>430</v>
      </c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FW15" s="111"/>
      <c r="FX15" s="111"/>
      <c r="FY15" s="111"/>
      <c r="FZ15" s="111"/>
      <c r="GA15" s="111"/>
      <c r="GB15" s="111"/>
      <c r="GC15" s="111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1"/>
      <c r="HS15" s="111"/>
      <c r="HT15" s="111"/>
      <c r="HU15" s="111"/>
      <c r="HV15" s="111"/>
      <c r="HW15" s="111"/>
      <c r="HX15" s="111"/>
      <c r="HY15" s="111"/>
      <c r="HZ15" s="111"/>
      <c r="IA15" s="111"/>
      <c r="IB15" s="111"/>
      <c r="IC15" s="111"/>
      <c r="ID15" s="111"/>
      <c r="IE15" s="111"/>
      <c r="IF15" s="111"/>
      <c r="IG15" s="111"/>
      <c r="IH15" s="111"/>
      <c r="II15" s="111"/>
      <c r="IJ15" s="111"/>
      <c r="IK15" s="111"/>
      <c r="IL15" s="111"/>
      <c r="IM15" s="111"/>
      <c r="IN15" s="111"/>
      <c r="IO15" s="111"/>
      <c r="IP15" s="111"/>
      <c r="IQ15" s="111"/>
      <c r="IR15" s="111"/>
      <c r="IS15" s="111"/>
      <c r="IT15" s="111"/>
      <c r="IU15" s="111"/>
      <c r="IV15" s="111"/>
      <c r="IW15" s="111"/>
      <c r="IX15" s="111"/>
      <c r="IY15" s="111"/>
      <c r="IZ15" s="111"/>
      <c r="JA15" s="111"/>
      <c r="JB15" s="111"/>
      <c r="JC15" s="111"/>
      <c r="JD15" s="111"/>
      <c r="JE15" s="111"/>
      <c r="JF15" s="111"/>
      <c r="JG15" s="111"/>
      <c r="JH15" s="111"/>
      <c r="JI15" s="111"/>
      <c r="JJ15" s="111"/>
      <c r="JK15" s="111"/>
      <c r="JL15" s="111"/>
      <c r="JM15" s="111"/>
      <c r="JN15" s="111"/>
      <c r="JO15" s="111"/>
      <c r="JP15" s="111"/>
      <c r="JQ15" s="111"/>
      <c r="JR15" s="111"/>
      <c r="JS15" s="111"/>
      <c r="JT15" s="111"/>
      <c r="JU15" s="111"/>
      <c r="JV15" s="111"/>
      <c r="JW15" s="111"/>
      <c r="JX15" s="111"/>
      <c r="JY15" s="111"/>
      <c r="JZ15" s="111"/>
      <c r="KA15" s="111"/>
      <c r="KB15" s="111"/>
      <c r="KC15" s="111"/>
      <c r="KD15" s="111"/>
      <c r="KE15" s="111"/>
      <c r="KF15" s="111"/>
      <c r="KG15" s="111"/>
      <c r="KH15" s="111"/>
      <c r="KI15" s="111"/>
      <c r="KJ15" s="111"/>
      <c r="KK15" s="111"/>
      <c r="KL15" s="111"/>
      <c r="KM15" s="111"/>
      <c r="KN15" s="111"/>
      <c r="KO15" s="111"/>
      <c r="KP15" s="111"/>
      <c r="KQ15" s="111"/>
      <c r="KR15" s="111"/>
      <c r="KS15" s="111"/>
      <c r="KT15" s="111"/>
      <c r="KU15" s="111"/>
      <c r="KV15" s="111"/>
      <c r="KW15" s="111"/>
      <c r="KX15" s="111"/>
      <c r="KY15" s="111"/>
      <c r="KZ15" s="111"/>
      <c r="LA15" s="111"/>
      <c r="LB15" s="111"/>
      <c r="LC15" s="111"/>
      <c r="LD15" s="111"/>
      <c r="LE15" s="111"/>
      <c r="LF15" s="111"/>
      <c r="LG15" s="111"/>
      <c r="LH15" s="111"/>
      <c r="LI15" s="111"/>
      <c r="LJ15" s="111"/>
      <c r="LK15" s="111"/>
      <c r="LL15" s="111"/>
      <c r="LM15" s="111"/>
      <c r="LN15" s="111"/>
      <c r="LO15" s="111"/>
      <c r="LP15" s="111"/>
      <c r="LQ15" s="111"/>
      <c r="LR15" s="111"/>
      <c r="LS15" s="111"/>
      <c r="LT15" s="111"/>
      <c r="LU15" s="111"/>
      <c r="LV15" s="111"/>
      <c r="LW15" s="111"/>
      <c r="LX15" s="111"/>
      <c r="LY15" s="111"/>
      <c r="LZ15" s="111"/>
      <c r="MA15" s="111"/>
      <c r="MB15" s="111"/>
      <c r="MC15" s="111"/>
      <c r="MD15" s="111"/>
      <c r="ME15" s="111"/>
      <c r="MF15" s="111"/>
      <c r="MG15" s="111"/>
      <c r="MH15" s="111"/>
      <c r="MI15" s="111"/>
      <c r="MJ15" s="111"/>
      <c r="MK15" s="111"/>
      <c r="ML15" s="111"/>
      <c r="MM15" s="111"/>
      <c r="MN15" s="111"/>
      <c r="MO15" s="111"/>
      <c r="MP15" s="111"/>
      <c r="MQ15" s="111"/>
      <c r="MR15" s="111"/>
      <c r="MS15" s="111"/>
      <c r="MT15" s="111"/>
      <c r="MU15" s="111"/>
      <c r="MV15" s="111"/>
      <c r="MW15" s="111"/>
      <c r="MX15" s="111"/>
      <c r="MY15" s="111"/>
      <c r="MZ15" s="111"/>
      <c r="NA15" s="111"/>
      <c r="NB15" s="111"/>
      <c r="NC15" s="111"/>
      <c r="ND15" s="111"/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1"/>
      <c r="NS15" s="111"/>
      <c r="NT15" s="111"/>
      <c r="NU15" s="111"/>
      <c r="NV15" s="111"/>
      <c r="NW15" s="111"/>
      <c r="NX15" s="111"/>
      <c r="NY15" s="111"/>
      <c r="NZ15" s="111"/>
      <c r="OA15" s="111"/>
      <c r="OB15" s="111"/>
      <c r="OC15" s="111"/>
      <c r="OD15" s="111"/>
      <c r="OE15" s="111"/>
      <c r="OF15" s="111"/>
      <c r="OG15" s="111"/>
      <c r="OH15" s="111"/>
      <c r="OI15" s="111"/>
      <c r="OJ15" s="111"/>
      <c r="OK15" s="111"/>
      <c r="OL15" s="111"/>
      <c r="OM15" s="111"/>
      <c r="ON15" s="111"/>
      <c r="OO15" s="111"/>
      <c r="OP15" s="111"/>
      <c r="OQ15" s="111"/>
      <c r="OR15" s="111"/>
      <c r="OS15" s="111"/>
      <c r="OT15" s="111"/>
      <c r="OU15" s="111"/>
      <c r="OV15" s="111"/>
      <c r="OW15" s="111"/>
      <c r="OX15" s="111"/>
      <c r="OY15" s="111"/>
      <c r="OZ15" s="111"/>
      <c r="PA15" s="111"/>
      <c r="PB15" s="111"/>
      <c r="PC15" s="111"/>
      <c r="PD15" s="111"/>
      <c r="PE15" s="111"/>
      <c r="PF15" s="111"/>
      <c r="PG15" s="111"/>
      <c r="PH15" s="111"/>
      <c r="PI15" s="111"/>
      <c r="PJ15" s="111"/>
      <c r="PK15" s="111"/>
      <c r="PL15" s="111"/>
      <c r="PM15" s="111"/>
      <c r="PN15" s="111"/>
      <c r="PO15" s="111"/>
      <c r="PP15" s="111"/>
      <c r="PQ15" s="111"/>
      <c r="PR15" s="111"/>
      <c r="PS15" s="111"/>
      <c r="PT15" s="111"/>
      <c r="PU15" s="111"/>
      <c r="PV15" s="111"/>
      <c r="PW15" s="111"/>
      <c r="PX15" s="111"/>
      <c r="PY15" s="111"/>
      <c r="PZ15" s="111"/>
      <c r="QA15" s="111"/>
      <c r="QB15" s="111"/>
      <c r="QC15" s="111"/>
      <c r="QD15" s="111"/>
      <c r="QE15" s="111"/>
      <c r="QF15" s="111"/>
      <c r="QG15" s="111"/>
      <c r="QH15" s="111"/>
      <c r="QI15" s="111"/>
      <c r="QJ15" s="111"/>
      <c r="QK15" s="111"/>
      <c r="QL15" s="111"/>
      <c r="QM15" s="111"/>
      <c r="QN15" s="111"/>
      <c r="QO15" s="111"/>
      <c r="QP15" s="111"/>
      <c r="QQ15" s="111"/>
      <c r="QR15" s="111"/>
      <c r="QS15" s="111"/>
      <c r="QT15" s="111"/>
      <c r="QU15" s="111"/>
      <c r="QV15" s="111"/>
      <c r="QW15" s="111"/>
      <c r="QX15" s="111"/>
      <c r="QY15" s="111"/>
      <c r="QZ15" s="111"/>
      <c r="RA15" s="111"/>
      <c r="RB15" s="111"/>
      <c r="RC15" s="111"/>
      <c r="RD15" s="111"/>
      <c r="RE15" s="111"/>
      <c r="RF15" s="111"/>
      <c r="RG15" s="111"/>
      <c r="RH15" s="111"/>
      <c r="RI15" s="111"/>
      <c r="RJ15" s="111"/>
      <c r="RK15" s="111"/>
      <c r="RL15" s="111"/>
      <c r="RM15" s="111"/>
      <c r="RN15" s="111"/>
      <c r="RO15" s="111"/>
      <c r="RP15" s="111"/>
      <c r="RQ15" s="111"/>
      <c r="RR15" s="111"/>
      <c r="RS15" s="111"/>
      <c r="RT15" s="111"/>
      <c r="RU15" s="111"/>
      <c r="RV15" s="111"/>
      <c r="RW15" s="111"/>
      <c r="RX15" s="111"/>
      <c r="RY15" s="111"/>
      <c r="RZ15" s="111"/>
      <c r="SA15" s="111"/>
      <c r="SB15" s="111"/>
      <c r="SC15" s="111"/>
      <c r="SD15" s="111"/>
      <c r="SE15" s="111"/>
      <c r="SF15" s="111"/>
      <c r="SG15" s="111"/>
      <c r="SH15" s="111"/>
      <c r="SI15" s="111"/>
      <c r="SJ15" s="111"/>
      <c r="SK15" s="111"/>
      <c r="SL15" s="111"/>
      <c r="SM15" s="111"/>
      <c r="SN15" s="111"/>
      <c r="SO15" s="111"/>
      <c r="SP15" s="111"/>
      <c r="SQ15" s="111"/>
      <c r="SR15" s="111"/>
      <c r="SS15" s="111"/>
      <c r="ST15" s="111"/>
      <c r="SU15" s="111"/>
      <c r="SV15" s="111"/>
      <c r="SW15" s="111"/>
      <c r="SX15" s="111"/>
      <c r="SY15" s="111"/>
      <c r="SZ15" s="111"/>
      <c r="TA15" s="111"/>
      <c r="TB15" s="111"/>
      <c r="TC15" s="111"/>
      <c r="TD15" s="111"/>
      <c r="TE15" s="111"/>
      <c r="TF15" s="111"/>
      <c r="TG15" s="111"/>
      <c r="TH15" s="111"/>
      <c r="TI15" s="111"/>
      <c r="TJ15" s="111"/>
      <c r="TK15" s="111"/>
      <c r="TL15" s="111"/>
      <c r="TM15" s="111"/>
      <c r="TN15" s="111"/>
    </row>
    <row r="16" spans="1:534" x14ac:dyDescent="0.2">
      <c r="A16" s="103" t="s">
        <v>540</v>
      </c>
      <c r="B16" s="124">
        <v>3600</v>
      </c>
      <c r="C16" s="124">
        <v>3663</v>
      </c>
      <c r="D16" s="124">
        <v>3608</v>
      </c>
      <c r="E16" s="124">
        <v>3680</v>
      </c>
      <c r="F16" s="124">
        <v>3681</v>
      </c>
      <c r="G16" s="124">
        <v>3683</v>
      </c>
      <c r="H16" s="124">
        <v>3688</v>
      </c>
      <c r="I16" s="124">
        <v>3689</v>
      </c>
      <c r="J16" s="124">
        <v>3605</v>
      </c>
      <c r="K16" s="124">
        <v>3606</v>
      </c>
      <c r="L16" s="124">
        <v>3607</v>
      </c>
      <c r="M16" s="124">
        <v>3684</v>
      </c>
      <c r="N16" s="124">
        <v>3673</v>
      </c>
      <c r="O16" s="124">
        <v>3612</v>
      </c>
      <c r="P16" s="124">
        <v>3619</v>
      </c>
      <c r="Q16" s="124">
        <v>3610</v>
      </c>
      <c r="R16" s="124">
        <v>3615</v>
      </c>
      <c r="S16" s="125" t="s">
        <v>324</v>
      </c>
      <c r="T16" s="125" t="s">
        <v>325</v>
      </c>
      <c r="U16" s="124" t="s">
        <v>545</v>
      </c>
      <c r="V16" s="124" t="s">
        <v>546</v>
      </c>
      <c r="W16" s="124" t="s">
        <v>547</v>
      </c>
      <c r="X16" s="124" t="s">
        <v>548</v>
      </c>
      <c r="Y16" s="124" t="s">
        <v>549</v>
      </c>
      <c r="Z16" s="124" t="s">
        <v>550</v>
      </c>
      <c r="AA16" s="124" t="s">
        <v>331</v>
      </c>
      <c r="AB16" s="124" t="s">
        <v>332</v>
      </c>
      <c r="AC16" s="124" t="s">
        <v>469</v>
      </c>
      <c r="AD16" s="124" t="s">
        <v>471</v>
      </c>
      <c r="AE16" s="124" t="s">
        <v>333</v>
      </c>
      <c r="AF16" s="124" t="s">
        <v>334</v>
      </c>
      <c r="AG16" s="124" t="s">
        <v>461</v>
      </c>
      <c r="AH16" s="124" t="s">
        <v>462</v>
      </c>
      <c r="AI16" s="124" t="s">
        <v>475</v>
      </c>
      <c r="AJ16" s="124" t="s">
        <v>477</v>
      </c>
      <c r="AK16" s="124" t="s">
        <v>463</v>
      </c>
      <c r="AL16" s="124" t="s">
        <v>464</v>
      </c>
      <c r="AM16" s="124">
        <v>3601</v>
      </c>
      <c r="AN16" s="124">
        <v>3650</v>
      </c>
      <c r="AO16" s="124">
        <v>3651</v>
      </c>
      <c r="AP16" s="124">
        <v>3657</v>
      </c>
      <c r="AQ16" s="124">
        <v>3900</v>
      </c>
      <c r="AR16" s="124">
        <v>3905</v>
      </c>
      <c r="AS16" s="124">
        <v>3906</v>
      </c>
      <c r="AT16" s="124">
        <v>3908</v>
      </c>
      <c r="AU16" s="124">
        <v>3910</v>
      </c>
      <c r="AV16" s="124">
        <v>3963</v>
      </c>
      <c r="AW16" s="124">
        <v>3652</v>
      </c>
      <c r="AX16" s="124">
        <v>3632</v>
      </c>
      <c r="AY16" s="124">
        <v>3603</v>
      </c>
      <c r="AZ16" s="124">
        <v>3685</v>
      </c>
      <c r="BA16" s="124">
        <v>3660</v>
      </c>
      <c r="BB16" s="124">
        <v>3690</v>
      </c>
      <c r="BC16" s="124">
        <v>3616</v>
      </c>
      <c r="BD16" s="124">
        <v>3624</v>
      </c>
      <c r="BE16" s="124">
        <v>3656</v>
      </c>
      <c r="BF16" s="124">
        <v>3613</v>
      </c>
      <c r="BG16" s="124">
        <v>516</v>
      </c>
      <c r="BH16" s="124">
        <v>519</v>
      </c>
      <c r="BI16" s="124">
        <v>520</v>
      </c>
      <c r="BJ16" s="124">
        <v>529</v>
      </c>
      <c r="BK16" s="124">
        <v>530</v>
      </c>
      <c r="BL16" s="124">
        <v>541</v>
      </c>
      <c r="BM16" s="124">
        <v>542</v>
      </c>
      <c r="BN16" s="124">
        <v>543</v>
      </c>
      <c r="BO16" s="124">
        <v>544</v>
      </c>
      <c r="BP16" s="124">
        <v>1304</v>
      </c>
      <c r="BQ16" s="124">
        <v>1307</v>
      </c>
      <c r="BR16" s="124">
        <v>1380</v>
      </c>
      <c r="BS16" s="124">
        <v>1401</v>
      </c>
      <c r="BT16" s="124">
        <v>1413</v>
      </c>
      <c r="BU16" s="124">
        <v>1477</v>
      </c>
      <c r="BV16" s="124">
        <v>1482</v>
      </c>
      <c r="BW16" s="124">
        <v>1486</v>
      </c>
      <c r="BX16" s="124">
        <v>1487</v>
      </c>
      <c r="BY16" s="124" t="s">
        <v>434</v>
      </c>
      <c r="BZ16" s="124" t="s">
        <v>551</v>
      </c>
      <c r="CA16" s="124" t="s">
        <v>435</v>
      </c>
      <c r="CB16" s="124" t="s">
        <v>527</v>
      </c>
      <c r="CC16" s="124" t="s">
        <v>436</v>
      </c>
      <c r="CD16" s="124" t="s">
        <v>437</v>
      </c>
      <c r="CE16" s="124" t="s">
        <v>438</v>
      </c>
      <c r="CF16" s="124" t="s">
        <v>439</v>
      </c>
      <c r="CG16" s="124" t="s">
        <v>505</v>
      </c>
      <c r="CH16" s="124" t="s">
        <v>179</v>
      </c>
      <c r="CI16" s="124" t="s">
        <v>180</v>
      </c>
      <c r="CJ16" s="124" t="s">
        <v>401</v>
      </c>
      <c r="CK16" s="124" t="s">
        <v>440</v>
      </c>
      <c r="CL16" s="124" t="s">
        <v>507</v>
      </c>
      <c r="CM16" s="124" t="s">
        <v>237</v>
      </c>
      <c r="CN16" s="124" t="s">
        <v>238</v>
      </c>
      <c r="CO16" s="124" t="s">
        <v>310</v>
      </c>
      <c r="CP16" s="124" t="s">
        <v>311</v>
      </c>
      <c r="CQ16" s="124" t="s">
        <v>403</v>
      </c>
      <c r="CR16" s="124" t="s">
        <v>441</v>
      </c>
      <c r="CS16" s="124" t="s">
        <v>509</v>
      </c>
      <c r="CT16" s="124" t="s">
        <v>510</v>
      </c>
      <c r="CU16" s="124" t="s">
        <v>217</v>
      </c>
      <c r="CV16" s="124" t="s">
        <v>520</v>
      </c>
      <c r="CW16" s="124" t="s">
        <v>178</v>
      </c>
      <c r="CX16" s="124" t="s">
        <v>512</v>
      </c>
      <c r="CY16" s="124" t="s">
        <v>218</v>
      </c>
      <c r="CZ16" s="124" t="s">
        <v>305</v>
      </c>
      <c r="DA16" s="124" t="s">
        <v>515</v>
      </c>
      <c r="DB16" s="124" t="s">
        <v>516</v>
      </c>
      <c r="DC16" s="124" t="s">
        <v>518</v>
      </c>
      <c r="DD16" s="124" t="s">
        <v>233</v>
      </c>
      <c r="DE16" s="124" t="s">
        <v>181</v>
      </c>
      <c r="DF16" s="124" t="s">
        <v>236</v>
      </c>
      <c r="DG16" s="124" t="s">
        <v>182</v>
      </c>
      <c r="DH16" s="124" t="s">
        <v>219</v>
      </c>
      <c r="DI16" s="124" t="s">
        <v>402</v>
      </c>
      <c r="DJ16" s="124" t="s">
        <v>212</v>
      </c>
      <c r="DK16" s="124" t="s">
        <v>213</v>
      </c>
      <c r="DL16" s="124" t="s">
        <v>522</v>
      </c>
      <c r="DM16" s="124" t="s">
        <v>524</v>
      </c>
      <c r="DN16" s="124" t="s">
        <v>177</v>
      </c>
      <c r="DO16" s="124" t="s">
        <v>529</v>
      </c>
      <c r="DP16" s="124" t="s">
        <v>530</v>
      </c>
      <c r="DQ16" s="124" t="s">
        <v>531</v>
      </c>
      <c r="DR16" s="124" t="s">
        <v>532</v>
      </c>
      <c r="DS16" s="124" t="s">
        <v>533</v>
      </c>
      <c r="DT16" s="124" t="s">
        <v>534</v>
      </c>
      <c r="DU16" s="124" t="s">
        <v>535</v>
      </c>
      <c r="DV16" s="124" t="s">
        <v>536</v>
      </c>
      <c r="DW16" s="124" t="s">
        <v>537</v>
      </c>
      <c r="DX16" s="124" t="s">
        <v>429</v>
      </c>
      <c r="DY16" s="124" t="s">
        <v>430</v>
      </c>
      <c r="ED16" s="124" t="s">
        <v>555</v>
      </c>
      <c r="FW16" s="111"/>
      <c r="FX16" s="111"/>
      <c r="FY16" s="111"/>
      <c r="FZ16" s="111"/>
      <c r="GA16" s="111"/>
      <c r="GB16" s="111"/>
      <c r="GC16" s="111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1"/>
      <c r="IF16" s="111"/>
      <c r="IG16" s="111"/>
      <c r="IH16" s="111"/>
      <c r="II16" s="111"/>
      <c r="IJ16" s="111"/>
      <c r="IK16" s="111"/>
      <c r="IL16" s="111"/>
      <c r="IM16" s="111"/>
      <c r="IN16" s="111"/>
      <c r="IO16" s="111"/>
      <c r="IP16" s="111"/>
      <c r="IQ16" s="111"/>
      <c r="IR16" s="111"/>
      <c r="IS16" s="111"/>
      <c r="IT16" s="111"/>
      <c r="IU16" s="111"/>
      <c r="IV16" s="111"/>
      <c r="IW16" s="111"/>
      <c r="IX16" s="111"/>
      <c r="IY16" s="111"/>
      <c r="IZ16" s="111"/>
      <c r="JA16" s="111"/>
      <c r="JB16" s="111"/>
      <c r="JC16" s="111"/>
      <c r="JD16" s="111"/>
      <c r="JE16" s="111"/>
      <c r="JF16" s="111"/>
      <c r="JG16" s="111"/>
      <c r="JH16" s="111"/>
      <c r="JI16" s="111"/>
      <c r="JJ16" s="111"/>
      <c r="JK16" s="111"/>
      <c r="JL16" s="111"/>
      <c r="JM16" s="111"/>
      <c r="JN16" s="111"/>
      <c r="JO16" s="111"/>
      <c r="JP16" s="111"/>
      <c r="JQ16" s="111"/>
      <c r="JR16" s="111"/>
      <c r="JS16" s="111"/>
      <c r="JT16" s="111"/>
      <c r="JU16" s="111"/>
      <c r="JV16" s="111"/>
      <c r="JW16" s="111"/>
      <c r="JX16" s="111"/>
      <c r="JY16" s="111"/>
      <c r="JZ16" s="111"/>
      <c r="KA16" s="111"/>
      <c r="KB16" s="111"/>
      <c r="KC16" s="111"/>
      <c r="KD16" s="111"/>
      <c r="KE16" s="111"/>
      <c r="KF16" s="111"/>
      <c r="KG16" s="111"/>
      <c r="KH16" s="111"/>
      <c r="KI16" s="111"/>
      <c r="KJ16" s="111"/>
      <c r="KK16" s="111"/>
      <c r="KL16" s="111"/>
      <c r="KM16" s="111"/>
      <c r="KN16" s="111"/>
      <c r="KO16" s="111"/>
      <c r="KP16" s="111"/>
      <c r="KQ16" s="111"/>
      <c r="KR16" s="111"/>
      <c r="KS16" s="111"/>
      <c r="KT16" s="111"/>
      <c r="KU16" s="111"/>
      <c r="KV16" s="111"/>
      <c r="KW16" s="111"/>
      <c r="KX16" s="111"/>
      <c r="KY16" s="111"/>
      <c r="KZ16" s="111"/>
      <c r="LA16" s="111"/>
      <c r="LB16" s="111"/>
      <c r="LC16" s="111"/>
      <c r="LD16" s="111"/>
      <c r="LE16" s="111"/>
      <c r="LF16" s="111"/>
      <c r="LG16" s="111"/>
      <c r="LH16" s="111"/>
      <c r="LI16" s="111"/>
      <c r="LJ16" s="111"/>
      <c r="LK16" s="111"/>
      <c r="LL16" s="111"/>
      <c r="LM16" s="111"/>
      <c r="LN16" s="111"/>
      <c r="LO16" s="111"/>
      <c r="LP16" s="111"/>
      <c r="LQ16" s="111"/>
      <c r="LR16" s="111"/>
      <c r="LS16" s="111"/>
      <c r="LT16" s="111"/>
      <c r="LU16" s="111"/>
      <c r="LV16" s="111"/>
      <c r="LW16" s="111"/>
      <c r="LX16" s="111"/>
      <c r="LY16" s="111"/>
      <c r="LZ16" s="111"/>
      <c r="MA16" s="111"/>
      <c r="MB16" s="111"/>
      <c r="MC16" s="111"/>
      <c r="MD16" s="111"/>
      <c r="ME16" s="111"/>
      <c r="MF16" s="111"/>
      <c r="MG16" s="111"/>
      <c r="MH16" s="111"/>
      <c r="MI16" s="111"/>
      <c r="MJ16" s="111"/>
      <c r="MK16" s="111"/>
      <c r="ML16" s="111"/>
      <c r="MM16" s="111"/>
      <c r="MN16" s="111"/>
      <c r="MO16" s="111"/>
      <c r="MP16" s="111"/>
      <c r="MQ16" s="111"/>
      <c r="MR16" s="111"/>
      <c r="MS16" s="111"/>
      <c r="MT16" s="111"/>
      <c r="MU16" s="111"/>
      <c r="MV16" s="111"/>
      <c r="MW16" s="111"/>
      <c r="MX16" s="111"/>
      <c r="MY16" s="111"/>
      <c r="MZ16" s="111"/>
      <c r="NA16" s="111"/>
      <c r="NB16" s="111"/>
      <c r="NC16" s="111"/>
      <c r="ND16" s="111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1"/>
      <c r="NS16" s="111"/>
      <c r="NT16" s="111"/>
      <c r="NU16" s="111"/>
      <c r="NV16" s="111"/>
      <c r="NW16" s="111"/>
      <c r="NX16" s="111"/>
      <c r="NY16" s="111"/>
      <c r="NZ16" s="111"/>
      <c r="OA16" s="111"/>
      <c r="OB16" s="111"/>
      <c r="OC16" s="111"/>
      <c r="OD16" s="111"/>
      <c r="OE16" s="111"/>
      <c r="OF16" s="111"/>
      <c r="OG16" s="111"/>
      <c r="OH16" s="111"/>
      <c r="OI16" s="111"/>
      <c r="OJ16" s="111"/>
      <c r="OK16" s="111"/>
      <c r="OL16" s="111"/>
      <c r="OM16" s="111"/>
      <c r="ON16" s="111"/>
      <c r="OO16" s="111"/>
      <c r="OP16" s="111"/>
      <c r="OQ16" s="111"/>
      <c r="OR16" s="111"/>
      <c r="OS16" s="111"/>
      <c r="OT16" s="111"/>
      <c r="OU16" s="111"/>
      <c r="OV16" s="111"/>
      <c r="OW16" s="111"/>
      <c r="OX16" s="111"/>
      <c r="OY16" s="111"/>
      <c r="OZ16" s="111"/>
      <c r="PA16" s="111"/>
      <c r="PB16" s="111"/>
      <c r="PC16" s="111"/>
      <c r="PD16" s="111"/>
      <c r="PE16" s="111"/>
      <c r="PF16" s="111"/>
      <c r="PG16" s="111"/>
      <c r="PH16" s="111"/>
      <c r="PI16" s="111"/>
      <c r="PJ16" s="111"/>
      <c r="PK16" s="111"/>
      <c r="PL16" s="111"/>
      <c r="PM16" s="111"/>
      <c r="PN16" s="111"/>
      <c r="PO16" s="111"/>
      <c r="PP16" s="111"/>
      <c r="PQ16" s="111"/>
      <c r="PR16" s="111"/>
      <c r="PS16" s="111"/>
      <c r="PT16" s="111"/>
      <c r="PU16" s="111"/>
      <c r="PV16" s="111"/>
      <c r="PW16" s="111"/>
      <c r="PX16" s="111"/>
      <c r="PY16" s="111"/>
      <c r="PZ16" s="111"/>
      <c r="QA16" s="111"/>
      <c r="QB16" s="111"/>
      <c r="QC16" s="111"/>
      <c r="QD16" s="111"/>
      <c r="QE16" s="111"/>
      <c r="QF16" s="111"/>
      <c r="QG16" s="111"/>
      <c r="QH16" s="111"/>
      <c r="QI16" s="111"/>
      <c r="QJ16" s="111"/>
      <c r="QK16" s="111"/>
      <c r="QL16" s="111"/>
      <c r="QM16" s="111"/>
      <c r="QN16" s="111"/>
      <c r="QO16" s="111"/>
      <c r="QP16" s="111"/>
      <c r="QQ16" s="111"/>
      <c r="QR16" s="111"/>
      <c r="QS16" s="111"/>
      <c r="QT16" s="111"/>
      <c r="QU16" s="111"/>
      <c r="QV16" s="111"/>
      <c r="QW16" s="111"/>
      <c r="QX16" s="111"/>
      <c r="QY16" s="111"/>
      <c r="QZ16" s="111"/>
      <c r="RA16" s="111"/>
      <c r="RB16" s="111"/>
      <c r="RC16" s="111"/>
      <c r="RD16" s="111"/>
      <c r="RE16" s="111"/>
      <c r="RF16" s="111"/>
      <c r="RG16" s="111"/>
      <c r="RH16" s="111"/>
      <c r="RI16" s="111"/>
      <c r="RJ16" s="111"/>
      <c r="RK16" s="111"/>
      <c r="RL16" s="111"/>
      <c r="RM16" s="111"/>
      <c r="RN16" s="111"/>
      <c r="RO16" s="111"/>
      <c r="RP16" s="111"/>
      <c r="RQ16" s="111"/>
      <c r="RR16" s="111"/>
      <c r="RS16" s="111"/>
      <c r="RT16" s="111"/>
      <c r="RU16" s="111"/>
      <c r="RV16" s="111"/>
      <c r="RW16" s="111"/>
      <c r="RX16" s="111"/>
      <c r="RY16" s="111"/>
      <c r="RZ16" s="111"/>
      <c r="SA16" s="111"/>
      <c r="SB16" s="111"/>
      <c r="SC16" s="111"/>
      <c r="SD16" s="111"/>
      <c r="SE16" s="111"/>
      <c r="SF16" s="111"/>
      <c r="SG16" s="111"/>
      <c r="SH16" s="111"/>
      <c r="SI16" s="111"/>
      <c r="SJ16" s="111"/>
      <c r="SK16" s="111"/>
      <c r="SL16" s="111"/>
      <c r="SM16" s="111"/>
      <c r="SN16" s="111"/>
      <c r="SO16" s="111"/>
      <c r="SP16" s="111"/>
      <c r="SQ16" s="111"/>
      <c r="SR16" s="111"/>
      <c r="SS16" s="111"/>
      <c r="ST16" s="111"/>
      <c r="SU16" s="111"/>
      <c r="SV16" s="111"/>
      <c r="SW16" s="111"/>
      <c r="SX16" s="111"/>
      <c r="SY16" s="111"/>
      <c r="SZ16" s="111"/>
      <c r="TA16" s="111"/>
      <c r="TB16" s="111"/>
      <c r="TC16" s="111"/>
      <c r="TD16" s="111"/>
      <c r="TE16" s="111"/>
      <c r="TF16" s="111"/>
      <c r="TG16" s="111"/>
      <c r="TH16" s="111"/>
      <c r="TI16" s="111"/>
      <c r="TJ16" s="111"/>
      <c r="TK16" s="111"/>
      <c r="TL16" s="111"/>
      <c r="TM16" s="111"/>
      <c r="TN16" s="111"/>
    </row>
    <row r="17" spans="1:540" s="102" customFormat="1" x14ac:dyDescent="0.2">
      <c r="A17" s="103" t="s">
        <v>541</v>
      </c>
      <c r="B17" s="102">
        <v>1400</v>
      </c>
      <c r="C17" s="102">
        <v>1463</v>
      </c>
      <c r="D17" s="102">
        <v>1408</v>
      </c>
      <c r="E17" s="102">
        <v>1480</v>
      </c>
      <c r="F17" s="102">
        <v>1481</v>
      </c>
      <c r="G17" s="102">
        <v>1483</v>
      </c>
      <c r="H17" s="102">
        <v>1488</v>
      </c>
      <c r="I17" s="102">
        <v>1405</v>
      </c>
      <c r="J17" s="102">
        <v>1406</v>
      </c>
      <c r="K17" s="102">
        <v>1407</v>
      </c>
      <c r="L17" s="102">
        <v>1484</v>
      </c>
      <c r="M17" s="102">
        <v>1312</v>
      </c>
      <c r="N17" s="102">
        <v>1319</v>
      </c>
      <c r="O17" s="102">
        <v>1410</v>
      </c>
      <c r="P17" s="102">
        <v>1415</v>
      </c>
      <c r="Q17" s="124" t="s">
        <v>487</v>
      </c>
      <c r="R17" s="124" t="s">
        <v>488</v>
      </c>
      <c r="S17" s="124" t="s">
        <v>489</v>
      </c>
      <c r="T17" s="124" t="s">
        <v>490</v>
      </c>
      <c r="U17" s="124" t="s">
        <v>491</v>
      </c>
      <c r="V17" s="124" t="s">
        <v>492</v>
      </c>
      <c r="W17" s="124" t="s">
        <v>326</v>
      </c>
      <c r="X17" s="124" t="s">
        <v>327</v>
      </c>
      <c r="Y17" s="124" t="s">
        <v>468</v>
      </c>
      <c r="Z17" s="124" t="s">
        <v>470</v>
      </c>
      <c r="AA17" s="124" t="s">
        <v>328</v>
      </c>
      <c r="AB17" s="124" t="s">
        <v>329</v>
      </c>
      <c r="AC17" s="124" t="s">
        <v>457</v>
      </c>
      <c r="AD17" s="124" t="s">
        <v>458</v>
      </c>
      <c r="AE17" s="124" t="s">
        <v>474</v>
      </c>
      <c r="AF17" s="124" t="s">
        <v>476</v>
      </c>
      <c r="AG17" s="124" t="s">
        <v>459</v>
      </c>
      <c r="AH17" s="124" t="s">
        <v>460</v>
      </c>
      <c r="AI17" s="124">
        <v>2201</v>
      </c>
      <c r="AJ17" s="124">
        <v>1250</v>
      </c>
      <c r="AK17" s="124">
        <v>1251</v>
      </c>
      <c r="AL17" s="124">
        <v>1253</v>
      </c>
      <c r="AM17" s="124">
        <v>1900</v>
      </c>
      <c r="AN17" s="124">
        <v>1905</v>
      </c>
      <c r="AO17" s="124">
        <v>1906</v>
      </c>
      <c r="AP17" s="124">
        <v>1908</v>
      </c>
      <c r="AQ17" s="124">
        <v>1910</v>
      </c>
      <c r="AR17" s="124">
        <v>1963</v>
      </c>
      <c r="AS17" s="124">
        <v>500</v>
      </c>
      <c r="AT17" s="124" t="s">
        <v>176</v>
      </c>
      <c r="AU17" s="124">
        <v>501</v>
      </c>
      <c r="AV17" s="124">
        <v>503</v>
      </c>
      <c r="AW17" s="124">
        <v>515</v>
      </c>
      <c r="AX17" s="124">
        <v>560</v>
      </c>
      <c r="AY17" s="124">
        <v>580</v>
      </c>
      <c r="AZ17" s="124">
        <v>586</v>
      </c>
      <c r="BA17" s="124">
        <v>587</v>
      </c>
      <c r="BB17" s="124">
        <v>2530</v>
      </c>
      <c r="BC17" s="124">
        <v>2532</v>
      </c>
      <c r="BD17" s="124">
        <v>2534</v>
      </c>
      <c r="BE17" s="124">
        <v>2613</v>
      </c>
      <c r="BF17" s="124">
        <v>516</v>
      </c>
      <c r="BG17" s="124">
        <v>519</v>
      </c>
      <c r="BH17" s="124">
        <v>520</v>
      </c>
      <c r="BI17" s="124">
        <v>529</v>
      </c>
      <c r="BJ17" s="124">
        <v>530</v>
      </c>
      <c r="BK17" s="124">
        <v>541</v>
      </c>
      <c r="BL17" s="124">
        <v>542</v>
      </c>
      <c r="BM17" s="124">
        <v>543</v>
      </c>
      <c r="BN17" s="124">
        <v>544</v>
      </c>
      <c r="BO17" s="124">
        <v>1304</v>
      </c>
      <c r="BP17" s="124">
        <v>1307</v>
      </c>
      <c r="BQ17" s="124">
        <v>1380</v>
      </c>
      <c r="BR17" s="124">
        <v>1401</v>
      </c>
      <c r="BS17" s="124">
        <v>1413</v>
      </c>
      <c r="BT17" s="124">
        <v>1477</v>
      </c>
      <c r="BU17" s="124">
        <v>1482</v>
      </c>
      <c r="BV17" s="124" t="s">
        <v>434</v>
      </c>
      <c r="BW17" s="124" t="s">
        <v>551</v>
      </c>
      <c r="BX17" s="124" t="s">
        <v>435</v>
      </c>
      <c r="BY17" s="124" t="s">
        <v>480</v>
      </c>
      <c r="BZ17" s="124" t="s">
        <v>436</v>
      </c>
      <c r="CA17" s="124" t="s">
        <v>437</v>
      </c>
      <c r="CB17" s="124" t="s">
        <v>438</v>
      </c>
      <c r="CC17" s="124" t="s">
        <v>439</v>
      </c>
      <c r="CD17" s="124" t="s">
        <v>505</v>
      </c>
      <c r="CE17" s="124" t="s">
        <v>179</v>
      </c>
      <c r="CF17" s="124" t="s">
        <v>180</v>
      </c>
      <c r="CG17" s="124" t="s">
        <v>401</v>
      </c>
      <c r="CH17" s="124" t="s">
        <v>440</v>
      </c>
      <c r="CI17" s="124" t="s">
        <v>507</v>
      </c>
      <c r="CJ17" s="124" t="s">
        <v>237</v>
      </c>
      <c r="CK17" s="124" t="s">
        <v>238</v>
      </c>
      <c r="CL17" s="124" t="s">
        <v>310</v>
      </c>
      <c r="CM17" s="124" t="s">
        <v>311</v>
      </c>
      <c r="CN17" s="124" t="s">
        <v>403</v>
      </c>
      <c r="CO17" s="124" t="s">
        <v>441</v>
      </c>
      <c r="CP17" s="124" t="s">
        <v>509</v>
      </c>
      <c r="CQ17" s="124" t="s">
        <v>510</v>
      </c>
      <c r="CR17" s="124" t="s">
        <v>217</v>
      </c>
      <c r="CS17" s="124" t="s">
        <v>520</v>
      </c>
      <c r="CT17" s="124" t="s">
        <v>178</v>
      </c>
      <c r="CU17" s="124" t="s">
        <v>512</v>
      </c>
      <c r="CV17" s="124" t="s">
        <v>218</v>
      </c>
      <c r="CW17" s="124" t="s">
        <v>305</v>
      </c>
      <c r="CX17" s="124" t="s">
        <v>515</v>
      </c>
      <c r="CY17" s="124" t="s">
        <v>516</v>
      </c>
      <c r="CZ17" s="124" t="s">
        <v>518</v>
      </c>
      <c r="DA17" s="124" t="s">
        <v>303</v>
      </c>
      <c r="DB17" s="124" t="s">
        <v>181</v>
      </c>
      <c r="DC17" s="124" t="s">
        <v>236</v>
      </c>
      <c r="DD17" s="124" t="s">
        <v>182</v>
      </c>
      <c r="DE17" s="124" t="s">
        <v>219</v>
      </c>
      <c r="DF17" s="124" t="s">
        <v>402</v>
      </c>
      <c r="DG17" s="124" t="s">
        <v>212</v>
      </c>
      <c r="DH17" s="124" t="s">
        <v>213</v>
      </c>
      <c r="DI17" s="124" t="s">
        <v>522</v>
      </c>
      <c r="DJ17" s="124" t="s">
        <v>524</v>
      </c>
      <c r="DK17" s="124" t="s">
        <v>177</v>
      </c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</row>
    <row r="18" spans="1:540" x14ac:dyDescent="0.2">
      <c r="A18" s="103" t="s">
        <v>542</v>
      </c>
      <c r="B18" s="124">
        <v>3600</v>
      </c>
      <c r="C18" s="124">
        <v>3663</v>
      </c>
      <c r="D18" s="124">
        <v>3608</v>
      </c>
      <c r="E18" s="124">
        <v>3680</v>
      </c>
      <c r="F18" s="124">
        <v>3681</v>
      </c>
      <c r="G18" s="124">
        <v>3683</v>
      </c>
      <c r="H18" s="124">
        <v>3688</v>
      </c>
      <c r="I18" s="124">
        <v>3605</v>
      </c>
      <c r="J18" s="124">
        <v>3606</v>
      </c>
      <c r="K18" s="124">
        <v>3607</v>
      </c>
      <c r="L18" s="124">
        <v>3684</v>
      </c>
      <c r="M18" s="124">
        <v>3612</v>
      </c>
      <c r="N18" s="124">
        <v>3619</v>
      </c>
      <c r="O18" s="124">
        <v>3610</v>
      </c>
      <c r="P18" s="124">
        <v>3615</v>
      </c>
      <c r="Q18" s="124" t="s">
        <v>487</v>
      </c>
      <c r="R18" s="124" t="s">
        <v>488</v>
      </c>
      <c r="S18" s="124" t="s">
        <v>489</v>
      </c>
      <c r="T18" s="124" t="s">
        <v>490</v>
      </c>
      <c r="U18" s="124" t="s">
        <v>491</v>
      </c>
      <c r="V18" s="124" t="s">
        <v>492</v>
      </c>
      <c r="W18" s="124" t="s">
        <v>331</v>
      </c>
      <c r="X18" s="124" t="s">
        <v>332</v>
      </c>
      <c r="Y18" s="124" t="s">
        <v>469</v>
      </c>
      <c r="Z18" s="124" t="s">
        <v>471</v>
      </c>
      <c r="AA18" s="124" t="s">
        <v>333</v>
      </c>
      <c r="AB18" s="124" t="s">
        <v>334</v>
      </c>
      <c r="AC18" s="124" t="s">
        <v>461</v>
      </c>
      <c r="AD18" s="124" t="s">
        <v>462</v>
      </c>
      <c r="AE18" s="124" t="s">
        <v>475</v>
      </c>
      <c r="AF18" s="124" t="s">
        <v>477</v>
      </c>
      <c r="AG18" s="124" t="s">
        <v>463</v>
      </c>
      <c r="AH18" s="124" t="s">
        <v>464</v>
      </c>
      <c r="AI18" s="124">
        <v>3601</v>
      </c>
      <c r="AJ18" s="124">
        <v>3650</v>
      </c>
      <c r="AK18" s="124">
        <v>3651</v>
      </c>
      <c r="AL18" s="124">
        <v>3657</v>
      </c>
      <c r="AM18" s="124">
        <v>3900</v>
      </c>
      <c r="AN18" s="124">
        <v>3905</v>
      </c>
      <c r="AO18" s="124">
        <v>3906</v>
      </c>
      <c r="AP18" s="124">
        <v>3908</v>
      </c>
      <c r="AQ18" s="124">
        <v>3910</v>
      </c>
      <c r="AR18" s="124">
        <v>3963</v>
      </c>
      <c r="AS18" s="124">
        <v>3652</v>
      </c>
      <c r="AT18" s="124">
        <v>3632</v>
      </c>
      <c r="AU18" s="124">
        <v>3685</v>
      </c>
      <c r="AV18" s="124">
        <v>3690</v>
      </c>
      <c r="AW18" s="124">
        <v>516</v>
      </c>
      <c r="AX18" s="124">
        <v>519</v>
      </c>
      <c r="AY18" s="124">
        <v>520</v>
      </c>
      <c r="AZ18" s="124">
        <v>529</v>
      </c>
      <c r="BA18" s="124">
        <v>530</v>
      </c>
      <c r="BB18" s="124">
        <v>541</v>
      </c>
      <c r="BC18" s="124">
        <v>542</v>
      </c>
      <c r="BD18" s="124">
        <v>543</v>
      </c>
      <c r="BE18" s="124">
        <v>544</v>
      </c>
      <c r="BF18" s="124">
        <v>1304</v>
      </c>
      <c r="BG18" s="124">
        <v>1307</v>
      </c>
      <c r="BH18" s="124">
        <v>1380</v>
      </c>
      <c r="BI18" s="124">
        <v>1401</v>
      </c>
      <c r="BJ18" s="124">
        <v>1413</v>
      </c>
      <c r="BK18" s="124">
        <v>1477</v>
      </c>
      <c r="BL18" s="124">
        <v>1482</v>
      </c>
      <c r="BM18" s="124" t="s">
        <v>434</v>
      </c>
      <c r="BN18" s="124" t="s">
        <v>551</v>
      </c>
      <c r="BO18" s="124" t="s">
        <v>435</v>
      </c>
      <c r="BP18" s="124" t="s">
        <v>480</v>
      </c>
      <c r="BQ18" s="124" t="s">
        <v>436</v>
      </c>
      <c r="BR18" s="124" t="s">
        <v>437</v>
      </c>
      <c r="BS18" s="124" t="s">
        <v>438</v>
      </c>
      <c r="BT18" s="124" t="s">
        <v>439</v>
      </c>
      <c r="BU18" s="124" t="s">
        <v>505</v>
      </c>
      <c r="BV18" s="124" t="s">
        <v>179</v>
      </c>
      <c r="BW18" s="124" t="s">
        <v>180</v>
      </c>
      <c r="BX18" s="124" t="s">
        <v>401</v>
      </c>
      <c r="BY18" s="124" t="s">
        <v>440</v>
      </c>
      <c r="BZ18" s="124" t="s">
        <v>507</v>
      </c>
      <c r="CA18" s="124" t="s">
        <v>237</v>
      </c>
      <c r="CB18" s="124" t="s">
        <v>238</v>
      </c>
      <c r="CC18" s="124" t="s">
        <v>310</v>
      </c>
      <c r="CD18" s="124" t="s">
        <v>311</v>
      </c>
      <c r="CE18" s="124" t="s">
        <v>403</v>
      </c>
      <c r="CF18" s="124" t="s">
        <v>441</v>
      </c>
      <c r="CG18" s="124" t="s">
        <v>509</v>
      </c>
      <c r="CH18" s="124" t="s">
        <v>510</v>
      </c>
      <c r="CI18" s="124" t="s">
        <v>217</v>
      </c>
      <c r="CJ18" s="124" t="s">
        <v>520</v>
      </c>
      <c r="CK18" s="124" t="s">
        <v>178</v>
      </c>
      <c r="CL18" s="124" t="s">
        <v>512</v>
      </c>
      <c r="CM18" s="124" t="s">
        <v>218</v>
      </c>
      <c r="CN18" s="124" t="s">
        <v>305</v>
      </c>
      <c r="CO18" s="124" t="s">
        <v>515</v>
      </c>
      <c r="CP18" s="124" t="s">
        <v>516</v>
      </c>
      <c r="CQ18" s="124" t="s">
        <v>518</v>
      </c>
      <c r="CR18" s="124" t="s">
        <v>304</v>
      </c>
      <c r="CS18" s="124" t="s">
        <v>181</v>
      </c>
      <c r="CT18" s="124" t="s">
        <v>236</v>
      </c>
      <c r="CU18" s="124" t="s">
        <v>182</v>
      </c>
      <c r="CV18" s="124" t="s">
        <v>219</v>
      </c>
      <c r="CW18" s="124" t="s">
        <v>402</v>
      </c>
      <c r="CX18" s="124" t="s">
        <v>212</v>
      </c>
      <c r="CY18" s="124" t="s">
        <v>213</v>
      </c>
      <c r="CZ18" s="124" t="s">
        <v>522</v>
      </c>
      <c r="DA18" s="124" t="s">
        <v>524</v>
      </c>
      <c r="DB18" s="124" t="s">
        <v>177</v>
      </c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  <c r="HJ18" s="111"/>
      <c r="HK18" s="111"/>
      <c r="HL18" s="111"/>
      <c r="HM18" s="111"/>
      <c r="HN18" s="111"/>
      <c r="HO18" s="111"/>
      <c r="HP18" s="111"/>
      <c r="HQ18" s="111"/>
      <c r="HR18" s="111"/>
      <c r="HS18" s="111"/>
      <c r="HT18" s="116"/>
      <c r="HU18" s="111"/>
      <c r="HV18" s="111"/>
      <c r="HW18" s="111"/>
      <c r="HX18" s="111"/>
      <c r="HY18" s="111"/>
      <c r="HZ18" s="117"/>
      <c r="IA18" s="117"/>
      <c r="IB18" s="117"/>
      <c r="IC18" s="117"/>
      <c r="ID18" s="111"/>
      <c r="IE18" s="111"/>
      <c r="IF18" s="117"/>
      <c r="IG18" s="111"/>
      <c r="IH18" s="111"/>
      <c r="II18" s="111"/>
      <c r="IJ18" s="111"/>
      <c r="IK18" s="111"/>
      <c r="IL18" s="111"/>
      <c r="IM18" s="111"/>
      <c r="IN18" s="111"/>
      <c r="IO18" s="111"/>
      <c r="IP18" s="111"/>
      <c r="IQ18" s="111"/>
      <c r="IR18" s="111"/>
      <c r="IS18" s="111"/>
      <c r="IT18" s="111"/>
      <c r="IU18" s="111"/>
      <c r="IV18" s="111"/>
      <c r="IW18" s="111"/>
      <c r="IX18" s="111"/>
      <c r="IY18" s="111"/>
      <c r="IZ18" s="111"/>
      <c r="JA18" s="111"/>
      <c r="JB18" s="111"/>
      <c r="JC18" s="111"/>
      <c r="JD18" s="111"/>
      <c r="JE18" s="111"/>
      <c r="JF18" s="111"/>
      <c r="JG18" s="111"/>
      <c r="JH18" s="111"/>
      <c r="JI18" s="111"/>
      <c r="JJ18" s="111"/>
      <c r="JK18" s="111"/>
      <c r="JL18" s="111"/>
      <c r="JM18" s="111"/>
      <c r="JN18" s="111"/>
      <c r="JO18" s="111"/>
      <c r="JP18" s="111"/>
      <c r="JQ18" s="111"/>
      <c r="JR18" s="111"/>
      <c r="JS18" s="111"/>
      <c r="JT18" s="111"/>
      <c r="JU18" s="111"/>
      <c r="JV18" s="111"/>
      <c r="JW18" s="111"/>
      <c r="JX18" s="111"/>
      <c r="JY18" s="111"/>
      <c r="JZ18" s="111"/>
      <c r="KA18" s="111"/>
      <c r="KB18" s="111"/>
      <c r="KC18" s="111"/>
      <c r="KD18" s="111"/>
      <c r="KE18" s="111"/>
      <c r="KF18" s="111"/>
      <c r="KG18" s="111"/>
      <c r="KH18" s="111"/>
      <c r="KI18" s="111"/>
      <c r="KJ18" s="111"/>
      <c r="KK18" s="111"/>
      <c r="KL18" s="111"/>
      <c r="KM18" s="111"/>
      <c r="KN18" s="111"/>
      <c r="KO18" s="111"/>
      <c r="KP18" s="111"/>
      <c r="KQ18" s="111"/>
      <c r="KR18" s="111"/>
      <c r="KS18" s="111"/>
      <c r="KT18" s="111"/>
      <c r="KU18" s="111"/>
      <c r="KV18" s="111"/>
      <c r="KW18" s="111"/>
      <c r="KX18" s="111"/>
      <c r="KY18" s="111"/>
      <c r="KZ18" s="111"/>
      <c r="LA18" s="111"/>
      <c r="LB18" s="111"/>
      <c r="LC18" s="111"/>
      <c r="LD18" s="111"/>
      <c r="LE18" s="111"/>
      <c r="LF18" s="111"/>
      <c r="LG18" s="111"/>
      <c r="LH18" s="111"/>
      <c r="LI18" s="111"/>
      <c r="LJ18" s="111"/>
      <c r="LK18" s="111"/>
      <c r="LL18" s="111"/>
      <c r="LM18" s="111"/>
      <c r="LN18" s="111"/>
      <c r="LO18" s="111"/>
      <c r="LP18" s="111"/>
      <c r="LQ18" s="111"/>
      <c r="LR18" s="111"/>
      <c r="LS18" s="111"/>
      <c r="LT18" s="111"/>
      <c r="LU18" s="111"/>
      <c r="LV18" s="111"/>
      <c r="LW18" s="111"/>
      <c r="LX18" s="111"/>
      <c r="LY18" s="111"/>
      <c r="LZ18" s="111"/>
      <c r="MA18" s="111"/>
      <c r="MB18" s="111"/>
      <c r="MC18" s="111"/>
      <c r="MD18" s="111"/>
      <c r="ME18" s="111"/>
      <c r="MF18" s="111"/>
      <c r="MG18" s="111"/>
      <c r="MH18" s="111"/>
      <c r="MI18" s="111"/>
      <c r="MJ18" s="111"/>
      <c r="MK18" s="111"/>
      <c r="ML18" s="111"/>
      <c r="MM18" s="111"/>
      <c r="MN18" s="111"/>
      <c r="MO18" s="111"/>
      <c r="MP18" s="111"/>
      <c r="MQ18" s="111"/>
      <c r="MR18" s="111"/>
      <c r="MS18" s="111"/>
      <c r="MT18" s="111"/>
      <c r="MU18" s="111"/>
      <c r="MV18" s="111"/>
      <c r="MW18" s="111"/>
      <c r="MX18" s="111"/>
      <c r="MY18" s="111"/>
      <c r="MZ18" s="111"/>
      <c r="NA18" s="111"/>
      <c r="NB18" s="111"/>
      <c r="NC18" s="111"/>
      <c r="ND18" s="111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1"/>
      <c r="NS18" s="111"/>
      <c r="NT18" s="111"/>
      <c r="NU18" s="111"/>
      <c r="NV18" s="111"/>
      <c r="NW18" s="111"/>
      <c r="NX18" s="111"/>
      <c r="NY18" s="111"/>
      <c r="NZ18" s="111"/>
      <c r="OA18" s="111"/>
      <c r="OB18" s="111"/>
      <c r="OC18" s="111"/>
      <c r="OD18" s="111"/>
      <c r="OE18" s="111"/>
      <c r="OF18" s="111"/>
      <c r="OG18" s="111"/>
      <c r="OH18" s="111"/>
      <c r="OI18" s="111"/>
      <c r="OJ18" s="111"/>
      <c r="OK18" s="111"/>
      <c r="OL18" s="111"/>
      <c r="OM18" s="111"/>
      <c r="ON18" s="111"/>
      <c r="OO18" s="111"/>
      <c r="OP18" s="111"/>
      <c r="OQ18" s="111"/>
      <c r="OR18" s="111"/>
      <c r="OS18" s="111"/>
      <c r="OT18" s="111"/>
      <c r="OU18" s="111"/>
      <c r="OV18" s="111"/>
      <c r="OW18" s="111"/>
      <c r="OX18" s="111"/>
      <c r="OY18" s="111"/>
      <c r="OZ18" s="111"/>
      <c r="PA18" s="111"/>
      <c r="PB18" s="111"/>
      <c r="PC18" s="111"/>
      <c r="PD18" s="111"/>
      <c r="PE18" s="111"/>
      <c r="PF18" s="111"/>
      <c r="PG18" s="111"/>
      <c r="PH18" s="111"/>
      <c r="PI18" s="111"/>
      <c r="PJ18" s="111"/>
      <c r="PK18" s="111"/>
      <c r="PL18" s="111"/>
      <c r="PM18" s="111"/>
      <c r="PN18" s="111"/>
      <c r="PO18" s="111"/>
      <c r="PP18" s="111"/>
      <c r="PQ18" s="111"/>
      <c r="PR18" s="111"/>
      <c r="PS18" s="111"/>
      <c r="PT18" s="111"/>
      <c r="PU18" s="111"/>
      <c r="PV18" s="111"/>
      <c r="PW18" s="111"/>
      <c r="PX18" s="111"/>
      <c r="PY18" s="111"/>
      <c r="PZ18" s="111"/>
      <c r="QA18" s="111"/>
      <c r="QB18" s="111"/>
      <c r="QC18" s="111"/>
      <c r="QD18" s="111"/>
      <c r="QE18" s="111"/>
      <c r="QF18" s="111"/>
      <c r="QG18" s="111"/>
      <c r="QH18" s="111"/>
      <c r="QI18" s="111"/>
      <c r="QJ18" s="111"/>
      <c r="QK18" s="111"/>
      <c r="QL18" s="111"/>
      <c r="QM18" s="111"/>
      <c r="QN18" s="111"/>
      <c r="QO18" s="111"/>
      <c r="QP18" s="111"/>
      <c r="QQ18" s="111"/>
      <c r="QR18" s="111"/>
      <c r="QS18" s="111"/>
      <c r="QT18" s="111"/>
      <c r="QU18" s="111"/>
      <c r="QV18" s="111"/>
      <c r="QW18" s="111"/>
      <c r="QX18" s="111"/>
      <c r="QY18" s="111"/>
      <c r="QZ18" s="111"/>
      <c r="RA18" s="111"/>
      <c r="RB18" s="111"/>
      <c r="RC18" s="111"/>
      <c r="RD18" s="111"/>
      <c r="RE18" s="111"/>
      <c r="RF18" s="111"/>
      <c r="RG18" s="111"/>
      <c r="RH18" s="111"/>
      <c r="RI18" s="111"/>
      <c r="RJ18" s="111"/>
      <c r="RK18" s="111"/>
      <c r="RL18" s="111"/>
      <c r="RM18" s="111"/>
      <c r="RN18" s="111"/>
      <c r="RO18" s="111"/>
      <c r="RP18" s="111"/>
      <c r="RQ18" s="111"/>
      <c r="RR18" s="111"/>
      <c r="RS18" s="111"/>
      <c r="RT18" s="111"/>
      <c r="RU18" s="111"/>
      <c r="RV18" s="111"/>
      <c r="RW18" s="111"/>
      <c r="RX18" s="111"/>
      <c r="RY18" s="111"/>
      <c r="RZ18" s="111"/>
      <c r="SA18" s="111"/>
      <c r="SB18" s="111"/>
      <c r="SC18" s="111"/>
      <c r="SD18" s="111"/>
      <c r="SE18" s="111"/>
      <c r="SF18" s="111"/>
      <c r="SG18" s="111"/>
      <c r="SH18" s="111"/>
      <c r="SI18" s="111"/>
      <c r="SJ18" s="111"/>
      <c r="SK18" s="111"/>
      <c r="SL18" s="111"/>
      <c r="SM18" s="111"/>
      <c r="SN18" s="111"/>
      <c r="SO18" s="111"/>
      <c r="SP18" s="111"/>
      <c r="SQ18" s="111"/>
      <c r="SR18" s="111"/>
      <c r="SS18" s="111"/>
      <c r="ST18" s="111"/>
      <c r="SU18" s="111"/>
      <c r="SV18" s="111"/>
      <c r="SW18" s="111"/>
      <c r="SX18" s="111"/>
      <c r="SY18" s="111"/>
      <c r="SZ18" s="111"/>
      <c r="TA18" s="111"/>
      <c r="TB18" s="111"/>
      <c r="TC18" s="111"/>
      <c r="TD18" s="111"/>
      <c r="TE18" s="111"/>
      <c r="TF18" s="111"/>
      <c r="TG18" s="111"/>
      <c r="TH18" s="111"/>
      <c r="TI18" s="111"/>
      <c r="TJ18" s="111"/>
      <c r="TK18" s="111"/>
      <c r="TL18" s="111"/>
      <c r="TM18" s="111"/>
      <c r="TN18" s="111"/>
      <c r="TO18" s="111"/>
      <c r="TP18" s="111"/>
      <c r="TQ18" s="111"/>
      <c r="TR18" s="111"/>
      <c r="TS18" s="111"/>
      <c r="TT18" s="111"/>
    </row>
    <row r="19" spans="1:540" x14ac:dyDescent="0.2">
      <c r="A19" s="103" t="s">
        <v>543</v>
      </c>
      <c r="B19" s="102">
        <v>1400</v>
      </c>
      <c r="C19" s="102">
        <v>1463</v>
      </c>
      <c r="D19" s="102">
        <v>1408</v>
      </c>
      <c r="E19" s="102">
        <v>1480</v>
      </c>
      <c r="F19" s="102">
        <v>1481</v>
      </c>
      <c r="G19" s="102">
        <v>1483</v>
      </c>
      <c r="H19" s="102">
        <v>1488</v>
      </c>
      <c r="I19" s="102">
        <v>1405</v>
      </c>
      <c r="J19" s="102">
        <v>1406</v>
      </c>
      <c r="K19" s="102">
        <v>1407</v>
      </c>
      <c r="L19" s="102">
        <v>1484</v>
      </c>
      <c r="M19" s="102">
        <v>1312</v>
      </c>
      <c r="N19" s="102">
        <v>1319</v>
      </c>
      <c r="O19" s="102">
        <v>1410</v>
      </c>
      <c r="P19" s="102">
        <v>1415</v>
      </c>
      <c r="Q19" s="124" t="s">
        <v>545</v>
      </c>
      <c r="R19" s="124" t="s">
        <v>546</v>
      </c>
      <c r="S19" s="124" t="s">
        <v>547</v>
      </c>
      <c r="T19" s="124" t="s">
        <v>548</v>
      </c>
      <c r="U19" s="124" t="s">
        <v>549</v>
      </c>
      <c r="V19" s="124" t="s">
        <v>550</v>
      </c>
      <c r="W19" s="124">
        <v>2201</v>
      </c>
      <c r="X19" s="124">
        <v>1250</v>
      </c>
      <c r="Y19" s="124">
        <v>1251</v>
      </c>
      <c r="Z19" s="124">
        <v>1253</v>
      </c>
      <c r="AA19" s="124">
        <v>1900</v>
      </c>
      <c r="AB19" s="124">
        <v>1905</v>
      </c>
      <c r="AC19" s="124">
        <v>1906</v>
      </c>
      <c r="AD19" s="124">
        <v>1908</v>
      </c>
      <c r="AE19" s="124">
        <v>1910</v>
      </c>
      <c r="AF19" s="124">
        <v>1963</v>
      </c>
      <c r="AG19" s="124">
        <v>500</v>
      </c>
      <c r="AH19" s="124" t="s">
        <v>176</v>
      </c>
      <c r="AI19" s="124">
        <v>515</v>
      </c>
      <c r="AJ19" s="124">
        <v>580</v>
      </c>
      <c r="AK19" s="124">
        <v>516</v>
      </c>
      <c r="AL19" s="124">
        <v>519</v>
      </c>
      <c r="AM19" s="124">
        <v>520</v>
      </c>
      <c r="AN19" s="124">
        <v>529</v>
      </c>
      <c r="AO19" s="124">
        <v>530</v>
      </c>
      <c r="AP19" s="124">
        <v>541</v>
      </c>
      <c r="AQ19" s="124">
        <v>542</v>
      </c>
      <c r="AR19" s="124">
        <v>543</v>
      </c>
      <c r="AS19" s="124">
        <v>544</v>
      </c>
      <c r="AT19" s="124">
        <v>1304</v>
      </c>
      <c r="AU19" s="124">
        <v>1307</v>
      </c>
      <c r="AV19" s="124">
        <v>1380</v>
      </c>
      <c r="AW19" s="124">
        <v>1401</v>
      </c>
      <c r="AX19" s="124">
        <v>1413</v>
      </c>
      <c r="AY19" s="124">
        <v>1477</v>
      </c>
      <c r="AZ19" s="124">
        <v>1482</v>
      </c>
      <c r="BA19" s="124" t="s">
        <v>434</v>
      </c>
      <c r="BB19" s="124" t="s">
        <v>551</v>
      </c>
      <c r="BC19" s="124" t="s">
        <v>435</v>
      </c>
      <c r="BD19" s="124" t="s">
        <v>480</v>
      </c>
      <c r="BE19" s="124" t="s">
        <v>436</v>
      </c>
      <c r="BF19" s="124" t="s">
        <v>437</v>
      </c>
      <c r="BG19" s="124" t="s">
        <v>438</v>
      </c>
      <c r="BH19" s="124" t="s">
        <v>439</v>
      </c>
      <c r="BI19" s="124" t="s">
        <v>505</v>
      </c>
      <c r="BJ19" s="124" t="s">
        <v>179</v>
      </c>
      <c r="BK19" s="124" t="s">
        <v>180</v>
      </c>
      <c r="BL19" s="124" t="s">
        <v>401</v>
      </c>
      <c r="BM19" s="124" t="s">
        <v>440</v>
      </c>
      <c r="BN19" s="124" t="s">
        <v>507</v>
      </c>
      <c r="BO19" s="124" t="s">
        <v>237</v>
      </c>
      <c r="BP19" s="124" t="s">
        <v>238</v>
      </c>
      <c r="BQ19" s="124" t="s">
        <v>310</v>
      </c>
      <c r="BR19" s="124" t="s">
        <v>311</v>
      </c>
      <c r="BS19" s="124" t="s">
        <v>403</v>
      </c>
      <c r="BT19" s="124" t="s">
        <v>441</v>
      </c>
      <c r="BU19" s="124" t="s">
        <v>509</v>
      </c>
      <c r="BV19" s="124" t="s">
        <v>510</v>
      </c>
      <c r="BW19" s="124" t="s">
        <v>217</v>
      </c>
      <c r="BX19" s="124" t="s">
        <v>520</v>
      </c>
      <c r="BY19" s="124" t="s">
        <v>178</v>
      </c>
      <c r="BZ19" s="124" t="s">
        <v>512</v>
      </c>
      <c r="CA19" s="124" t="s">
        <v>218</v>
      </c>
      <c r="CB19" s="124" t="s">
        <v>305</v>
      </c>
      <c r="CC19" s="124" t="s">
        <v>515</v>
      </c>
      <c r="CD19" s="124" t="s">
        <v>516</v>
      </c>
      <c r="CE19" s="124" t="s">
        <v>518</v>
      </c>
      <c r="CF19" s="124" t="s">
        <v>452</v>
      </c>
      <c r="CG19" s="124" t="s">
        <v>181</v>
      </c>
      <c r="CH19" s="124" t="s">
        <v>236</v>
      </c>
      <c r="CI19" s="124" t="s">
        <v>182</v>
      </c>
      <c r="CJ19" s="124" t="s">
        <v>219</v>
      </c>
      <c r="CK19" s="124" t="s">
        <v>402</v>
      </c>
      <c r="CL19" s="124" t="s">
        <v>212</v>
      </c>
      <c r="CM19" s="124" t="s">
        <v>213</v>
      </c>
      <c r="CN19" s="124" t="s">
        <v>522</v>
      </c>
      <c r="CO19" s="124" t="s">
        <v>524</v>
      </c>
      <c r="CP19" s="124" t="s">
        <v>453</v>
      </c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6"/>
      <c r="HU19" s="111"/>
      <c r="HV19" s="111"/>
      <c r="HW19" s="111"/>
      <c r="HX19" s="111"/>
      <c r="HY19" s="111"/>
      <c r="HZ19" s="117"/>
      <c r="IA19" s="111"/>
      <c r="IB19" s="111"/>
      <c r="IC19" s="111"/>
      <c r="ID19" s="111"/>
      <c r="IE19" s="111"/>
      <c r="IF19" s="117"/>
      <c r="IG19" s="111"/>
      <c r="IH19" s="111"/>
      <c r="II19" s="111"/>
      <c r="IJ19" s="111"/>
      <c r="IK19" s="111"/>
      <c r="IL19" s="111"/>
      <c r="IM19" s="111"/>
      <c r="IN19" s="111"/>
      <c r="IO19" s="111"/>
      <c r="IP19" s="111"/>
      <c r="IQ19" s="111"/>
      <c r="IR19" s="111"/>
      <c r="IS19" s="111"/>
      <c r="IT19" s="111"/>
      <c r="IU19" s="111"/>
      <c r="IV19" s="111"/>
      <c r="IW19" s="111"/>
      <c r="IX19" s="111"/>
      <c r="IY19" s="111"/>
      <c r="IZ19" s="111"/>
      <c r="JA19" s="111"/>
      <c r="JB19" s="111"/>
      <c r="JC19" s="111"/>
      <c r="JD19" s="111"/>
      <c r="JE19" s="111"/>
      <c r="JF19" s="111"/>
      <c r="JG19" s="111"/>
      <c r="JH19" s="111"/>
      <c r="JI19" s="111"/>
      <c r="JJ19" s="111"/>
      <c r="JK19" s="111"/>
      <c r="JL19" s="111"/>
      <c r="JM19" s="111"/>
      <c r="JN19" s="111"/>
      <c r="JO19" s="111"/>
      <c r="JP19" s="111"/>
      <c r="JQ19" s="111"/>
      <c r="JR19" s="111"/>
      <c r="JS19" s="111"/>
      <c r="JT19" s="111"/>
      <c r="JU19" s="111"/>
      <c r="JV19" s="111"/>
      <c r="JW19" s="111"/>
      <c r="JX19" s="111"/>
      <c r="JY19" s="111"/>
      <c r="JZ19" s="111"/>
      <c r="KA19" s="111"/>
      <c r="KB19" s="111"/>
      <c r="KC19" s="111"/>
      <c r="KD19" s="111"/>
      <c r="KE19" s="111"/>
      <c r="KF19" s="111"/>
      <c r="KG19" s="111"/>
      <c r="KH19" s="111"/>
      <c r="KI19" s="111"/>
      <c r="KJ19" s="111"/>
      <c r="KK19" s="111"/>
      <c r="KL19" s="111"/>
      <c r="KM19" s="111"/>
      <c r="KN19" s="111"/>
      <c r="KO19" s="111"/>
      <c r="KP19" s="111"/>
      <c r="KQ19" s="111"/>
      <c r="KR19" s="111"/>
      <c r="KS19" s="111"/>
      <c r="KT19" s="111"/>
      <c r="KU19" s="111"/>
      <c r="KV19" s="111"/>
      <c r="KW19" s="111"/>
      <c r="KX19" s="111"/>
      <c r="KY19" s="111"/>
      <c r="KZ19" s="111"/>
      <c r="LA19" s="111"/>
      <c r="LB19" s="111"/>
      <c r="LC19" s="111"/>
      <c r="LD19" s="111"/>
      <c r="LE19" s="111"/>
      <c r="LF19" s="111"/>
      <c r="LG19" s="111"/>
      <c r="LH19" s="111"/>
      <c r="LI19" s="111"/>
      <c r="LJ19" s="111"/>
      <c r="LK19" s="111"/>
      <c r="LL19" s="111"/>
      <c r="LM19" s="111"/>
      <c r="LN19" s="111"/>
      <c r="LO19" s="111"/>
      <c r="LP19" s="111"/>
      <c r="LQ19" s="111"/>
      <c r="LR19" s="111"/>
      <c r="LS19" s="111"/>
      <c r="LT19" s="111"/>
      <c r="LU19" s="111"/>
      <c r="LV19" s="111"/>
      <c r="LW19" s="111"/>
      <c r="LX19" s="111"/>
      <c r="LY19" s="111"/>
      <c r="LZ19" s="111"/>
      <c r="MA19" s="111"/>
      <c r="MB19" s="111"/>
      <c r="MC19" s="111"/>
      <c r="MD19" s="111"/>
      <c r="ME19" s="111"/>
      <c r="MF19" s="111"/>
      <c r="MG19" s="111"/>
      <c r="MH19" s="111"/>
      <c r="MI19" s="111"/>
      <c r="MJ19" s="111"/>
      <c r="MK19" s="111"/>
      <c r="ML19" s="111"/>
      <c r="MM19" s="111"/>
      <c r="MN19" s="111"/>
      <c r="MO19" s="111"/>
      <c r="MP19" s="111"/>
      <c r="MQ19" s="111"/>
      <c r="MR19" s="111"/>
      <c r="MS19" s="111"/>
      <c r="MT19" s="111"/>
      <c r="MU19" s="111"/>
      <c r="MV19" s="111"/>
      <c r="MW19" s="111"/>
      <c r="MX19" s="111"/>
      <c r="MY19" s="111"/>
      <c r="MZ19" s="111"/>
      <c r="NA19" s="111"/>
      <c r="NB19" s="111"/>
      <c r="NC19" s="111"/>
      <c r="ND19" s="111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1"/>
      <c r="NS19" s="111"/>
      <c r="NT19" s="111"/>
      <c r="NU19" s="111"/>
      <c r="NV19" s="111"/>
      <c r="NW19" s="111"/>
      <c r="NX19" s="111"/>
      <c r="NY19" s="111"/>
      <c r="NZ19" s="111"/>
      <c r="OA19" s="111"/>
      <c r="OB19" s="111"/>
      <c r="OC19" s="111"/>
      <c r="OD19" s="111"/>
      <c r="OE19" s="111"/>
      <c r="OF19" s="111"/>
      <c r="OG19" s="111"/>
      <c r="OH19" s="111"/>
      <c r="OI19" s="111"/>
      <c r="OJ19" s="111"/>
      <c r="OK19" s="111"/>
      <c r="OL19" s="111"/>
      <c r="OM19" s="111"/>
      <c r="ON19" s="111"/>
      <c r="OO19" s="111"/>
      <c r="OP19" s="111"/>
      <c r="OQ19" s="111"/>
      <c r="OR19" s="111"/>
      <c r="OS19" s="111"/>
      <c r="OT19" s="111"/>
      <c r="OU19" s="111"/>
      <c r="OV19" s="111"/>
      <c r="OW19" s="111"/>
      <c r="OX19" s="111"/>
      <c r="OY19" s="111"/>
      <c r="OZ19" s="111"/>
      <c r="PA19" s="111"/>
      <c r="PB19" s="111"/>
      <c r="PC19" s="111"/>
      <c r="PD19" s="111"/>
      <c r="PE19" s="111"/>
      <c r="PF19" s="111"/>
      <c r="PG19" s="111"/>
      <c r="PH19" s="111"/>
      <c r="PI19" s="111"/>
      <c r="PJ19" s="111"/>
      <c r="PK19" s="111"/>
      <c r="PL19" s="111"/>
      <c r="PM19" s="111"/>
      <c r="PN19" s="111"/>
      <c r="PO19" s="111"/>
      <c r="PP19" s="111"/>
      <c r="PQ19" s="111"/>
      <c r="PR19" s="111"/>
      <c r="PS19" s="111"/>
      <c r="PT19" s="111"/>
      <c r="PU19" s="111"/>
      <c r="PV19" s="111"/>
      <c r="PW19" s="111"/>
      <c r="PX19" s="111"/>
      <c r="PY19" s="111"/>
      <c r="PZ19" s="111"/>
      <c r="QA19" s="111"/>
      <c r="QB19" s="111"/>
      <c r="QC19" s="111"/>
      <c r="QD19" s="111"/>
      <c r="QE19" s="111"/>
      <c r="QF19" s="111"/>
      <c r="QG19" s="111"/>
      <c r="QH19" s="111"/>
      <c r="QI19" s="111"/>
      <c r="QJ19" s="111"/>
      <c r="QK19" s="111"/>
      <c r="QL19" s="111"/>
      <c r="QM19" s="111"/>
      <c r="QN19" s="111"/>
      <c r="QO19" s="111"/>
      <c r="QP19" s="111"/>
      <c r="QQ19" s="111"/>
      <c r="QR19" s="111"/>
      <c r="QS19" s="111"/>
      <c r="QT19" s="111"/>
      <c r="QU19" s="111"/>
      <c r="QV19" s="111"/>
      <c r="QW19" s="111"/>
      <c r="QX19" s="111"/>
      <c r="QY19" s="111"/>
      <c r="QZ19" s="111"/>
      <c r="RA19" s="111"/>
      <c r="RB19" s="111"/>
      <c r="RC19" s="111"/>
      <c r="RD19" s="111"/>
      <c r="RE19" s="111"/>
      <c r="RF19" s="111"/>
      <c r="RG19" s="111"/>
      <c r="RH19" s="111"/>
      <c r="RI19" s="111"/>
      <c r="RJ19" s="111"/>
      <c r="RK19" s="111"/>
      <c r="RL19" s="111"/>
      <c r="RM19" s="111"/>
      <c r="RN19" s="111"/>
      <c r="RO19" s="111"/>
      <c r="RP19" s="111"/>
      <c r="RQ19" s="111"/>
      <c r="RR19" s="111"/>
      <c r="RS19" s="111"/>
      <c r="RT19" s="111"/>
      <c r="RU19" s="111"/>
      <c r="RV19" s="111"/>
      <c r="RW19" s="111"/>
      <c r="RX19" s="111"/>
      <c r="RY19" s="111"/>
      <c r="RZ19" s="111"/>
      <c r="SA19" s="111"/>
      <c r="SB19" s="111"/>
      <c r="SC19" s="111"/>
      <c r="SD19" s="111"/>
      <c r="SE19" s="111"/>
      <c r="SF19" s="111"/>
      <c r="SG19" s="111"/>
      <c r="SH19" s="111"/>
      <c r="SI19" s="111"/>
      <c r="SJ19" s="111"/>
      <c r="SK19" s="111"/>
      <c r="SL19" s="111"/>
      <c r="SM19" s="111"/>
      <c r="SN19" s="111"/>
      <c r="SO19" s="111"/>
      <c r="SP19" s="111"/>
      <c r="SQ19" s="111"/>
      <c r="SR19" s="111"/>
      <c r="SS19" s="111"/>
      <c r="ST19" s="111"/>
      <c r="SU19" s="111"/>
      <c r="SV19" s="111"/>
      <c r="SW19" s="111"/>
      <c r="SX19" s="111"/>
      <c r="SY19" s="111"/>
      <c r="SZ19" s="111"/>
      <c r="TA19" s="111"/>
      <c r="TB19" s="111"/>
      <c r="TC19" s="111"/>
      <c r="TD19" s="111"/>
      <c r="TE19" s="111"/>
      <c r="TF19" s="111"/>
      <c r="TG19" s="111"/>
      <c r="TH19" s="111"/>
      <c r="TI19" s="111"/>
      <c r="TJ19" s="111"/>
      <c r="TK19" s="111"/>
      <c r="TL19" s="111"/>
      <c r="TM19" s="111"/>
      <c r="TN19" s="111"/>
      <c r="TO19" s="111"/>
      <c r="TP19" s="111"/>
      <c r="TQ19" s="111"/>
      <c r="TR19" s="111"/>
      <c r="TS19" s="111"/>
      <c r="TT19" s="111"/>
    </row>
    <row r="20" spans="1:540" ht="12.75" customHeight="1" x14ac:dyDescent="0.2">
      <c r="A20" s="103" t="s">
        <v>544</v>
      </c>
      <c r="B20" s="124">
        <v>3600</v>
      </c>
      <c r="C20" s="124">
        <v>3663</v>
      </c>
      <c r="D20" s="124">
        <v>3608</v>
      </c>
      <c r="E20" s="124">
        <v>3680</v>
      </c>
      <c r="F20" s="124">
        <v>3681</v>
      </c>
      <c r="G20" s="124">
        <v>3683</v>
      </c>
      <c r="H20" s="124">
        <v>3688</v>
      </c>
      <c r="I20" s="124">
        <v>3605</v>
      </c>
      <c r="J20" s="124">
        <v>3606</v>
      </c>
      <c r="K20" s="124">
        <v>3607</v>
      </c>
      <c r="L20" s="124">
        <v>3684</v>
      </c>
      <c r="M20" s="124">
        <v>3612</v>
      </c>
      <c r="N20" s="124">
        <v>3619</v>
      </c>
      <c r="O20" s="124">
        <v>3610</v>
      </c>
      <c r="P20" s="124">
        <v>3615</v>
      </c>
      <c r="Q20" s="124" t="s">
        <v>545</v>
      </c>
      <c r="R20" s="124" t="s">
        <v>546</v>
      </c>
      <c r="S20" s="124" t="s">
        <v>547</v>
      </c>
      <c r="T20" s="124" t="s">
        <v>548</v>
      </c>
      <c r="U20" s="124" t="s">
        <v>549</v>
      </c>
      <c r="V20" s="124" t="s">
        <v>550</v>
      </c>
      <c r="W20" s="124" t="s">
        <v>331</v>
      </c>
      <c r="X20" s="124" t="s">
        <v>332</v>
      </c>
      <c r="Y20" s="124" t="s">
        <v>469</v>
      </c>
      <c r="Z20" s="124" t="s">
        <v>471</v>
      </c>
      <c r="AA20" s="124" t="s">
        <v>333</v>
      </c>
      <c r="AB20" s="124" t="s">
        <v>334</v>
      </c>
      <c r="AC20" s="124" t="s">
        <v>461</v>
      </c>
      <c r="AD20" s="124" t="s">
        <v>462</v>
      </c>
      <c r="AE20" s="124" t="s">
        <v>475</v>
      </c>
      <c r="AF20" s="124" t="s">
        <v>477</v>
      </c>
      <c r="AG20" s="124" t="s">
        <v>463</v>
      </c>
      <c r="AH20" s="124" t="s">
        <v>464</v>
      </c>
      <c r="AI20" s="124">
        <v>3601</v>
      </c>
      <c r="AJ20" s="124">
        <v>3650</v>
      </c>
      <c r="AK20" s="124">
        <v>3651</v>
      </c>
      <c r="AL20" s="124">
        <v>3657</v>
      </c>
      <c r="AM20" s="124">
        <v>3900</v>
      </c>
      <c r="AN20" s="124">
        <v>3905</v>
      </c>
      <c r="AO20" s="124">
        <v>3906</v>
      </c>
      <c r="AP20" s="124">
        <v>3908</v>
      </c>
      <c r="AQ20" s="124">
        <v>3910</v>
      </c>
      <c r="AR20" s="124">
        <v>3963</v>
      </c>
      <c r="AS20" s="124">
        <v>3652</v>
      </c>
      <c r="AT20" s="124">
        <v>3632</v>
      </c>
      <c r="AU20" s="124">
        <v>3685</v>
      </c>
      <c r="AV20" s="124">
        <v>3690</v>
      </c>
      <c r="AW20" s="124">
        <v>516</v>
      </c>
      <c r="AX20" s="124">
        <v>519</v>
      </c>
      <c r="AY20" s="124">
        <v>520</v>
      </c>
      <c r="AZ20" s="124">
        <v>529</v>
      </c>
      <c r="BA20" s="124">
        <v>530</v>
      </c>
      <c r="BB20" s="124">
        <v>541</v>
      </c>
      <c r="BC20" s="124">
        <v>542</v>
      </c>
      <c r="BD20" s="124">
        <v>543</v>
      </c>
      <c r="BE20" s="124">
        <v>544</v>
      </c>
      <c r="BF20" s="124">
        <v>1304</v>
      </c>
      <c r="BG20" s="124">
        <v>1307</v>
      </c>
      <c r="BH20" s="124">
        <v>1380</v>
      </c>
      <c r="BI20" s="124">
        <v>1401</v>
      </c>
      <c r="BJ20" s="124">
        <v>1413</v>
      </c>
      <c r="BK20" s="124">
        <v>1477</v>
      </c>
      <c r="BL20" s="124">
        <v>1482</v>
      </c>
      <c r="BM20" s="124" t="s">
        <v>434</v>
      </c>
      <c r="BN20" s="124" t="s">
        <v>551</v>
      </c>
      <c r="BO20" s="124" t="s">
        <v>435</v>
      </c>
      <c r="BP20" s="124" t="s">
        <v>480</v>
      </c>
      <c r="BQ20" s="124" t="s">
        <v>436</v>
      </c>
      <c r="BR20" s="124" t="s">
        <v>437</v>
      </c>
      <c r="BS20" s="124" t="s">
        <v>438</v>
      </c>
      <c r="BT20" s="124" t="s">
        <v>439</v>
      </c>
      <c r="BU20" s="124" t="s">
        <v>505</v>
      </c>
      <c r="BV20" s="124" t="s">
        <v>179</v>
      </c>
      <c r="BW20" s="124" t="s">
        <v>180</v>
      </c>
      <c r="BX20" s="124" t="s">
        <v>401</v>
      </c>
      <c r="BY20" s="124" t="s">
        <v>440</v>
      </c>
      <c r="BZ20" s="124" t="s">
        <v>507</v>
      </c>
      <c r="CA20" s="124" t="s">
        <v>237</v>
      </c>
      <c r="CB20" s="124" t="s">
        <v>238</v>
      </c>
      <c r="CC20" s="124" t="s">
        <v>310</v>
      </c>
      <c r="CD20" s="124" t="s">
        <v>311</v>
      </c>
      <c r="CE20" s="124" t="s">
        <v>403</v>
      </c>
      <c r="CF20" s="124" t="s">
        <v>441</v>
      </c>
      <c r="CG20" s="124" t="s">
        <v>509</v>
      </c>
      <c r="CH20" s="124" t="s">
        <v>510</v>
      </c>
      <c r="CI20" s="124" t="s">
        <v>217</v>
      </c>
      <c r="CJ20" s="124" t="s">
        <v>520</v>
      </c>
      <c r="CK20" s="124" t="s">
        <v>178</v>
      </c>
      <c r="CL20" s="124" t="s">
        <v>512</v>
      </c>
      <c r="CM20" s="124" t="s">
        <v>218</v>
      </c>
      <c r="CN20" s="124" t="s">
        <v>305</v>
      </c>
      <c r="CO20" s="124" t="s">
        <v>515</v>
      </c>
      <c r="CP20" s="124" t="s">
        <v>516</v>
      </c>
      <c r="CQ20" s="124" t="s">
        <v>518</v>
      </c>
      <c r="CR20" s="124" t="s">
        <v>304</v>
      </c>
      <c r="CS20" s="124" t="s">
        <v>181</v>
      </c>
      <c r="CT20" s="124" t="s">
        <v>236</v>
      </c>
      <c r="CU20" s="124" t="s">
        <v>182</v>
      </c>
      <c r="CV20" s="124" t="s">
        <v>219</v>
      </c>
      <c r="CW20" s="124" t="s">
        <v>402</v>
      </c>
      <c r="CX20" s="124" t="s">
        <v>212</v>
      </c>
      <c r="CY20" s="124" t="s">
        <v>213</v>
      </c>
      <c r="CZ20" s="124" t="s">
        <v>522</v>
      </c>
      <c r="DA20" s="124" t="s">
        <v>524</v>
      </c>
      <c r="DB20" s="124" t="s">
        <v>177</v>
      </c>
      <c r="DC20" s="124"/>
      <c r="DD20" s="124"/>
      <c r="DE20" s="124"/>
      <c r="DF20" s="124"/>
      <c r="DG20" s="124"/>
      <c r="DH20" s="124"/>
      <c r="DI20" s="124"/>
      <c r="DJ20" s="124"/>
      <c r="DK20" s="124"/>
      <c r="FW20" s="111"/>
      <c r="FX20" s="111"/>
      <c r="FY20" s="111"/>
      <c r="FZ20" s="111"/>
      <c r="GA20" s="126"/>
      <c r="GB20" s="126"/>
      <c r="GC20" s="126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  <c r="HJ20" s="111"/>
      <c r="HK20" s="111"/>
      <c r="HL20" s="111"/>
      <c r="HM20" s="111"/>
      <c r="HN20" s="111"/>
      <c r="HO20" s="111"/>
      <c r="HP20" s="111"/>
      <c r="HQ20" s="111"/>
      <c r="HR20" s="111"/>
      <c r="HS20" s="111"/>
      <c r="HT20" s="116"/>
      <c r="HU20" s="111"/>
      <c r="HV20" s="111"/>
      <c r="HW20" s="111"/>
      <c r="HX20" s="111"/>
      <c r="HY20" s="111"/>
      <c r="HZ20" s="117"/>
      <c r="IA20" s="111"/>
      <c r="IB20" s="111"/>
      <c r="IC20" s="111"/>
      <c r="ID20" s="111"/>
      <c r="IE20" s="111"/>
      <c r="IF20" s="117"/>
      <c r="IG20" s="111"/>
      <c r="IH20" s="111"/>
      <c r="II20" s="111"/>
      <c r="IJ20" s="111"/>
      <c r="IK20" s="111"/>
      <c r="IL20" s="111"/>
      <c r="IM20" s="111"/>
      <c r="IN20" s="111"/>
      <c r="IO20" s="111"/>
      <c r="IP20" s="111"/>
      <c r="IQ20" s="111"/>
      <c r="IR20" s="111"/>
      <c r="IS20" s="111"/>
      <c r="IT20" s="111"/>
      <c r="IU20" s="111"/>
      <c r="IV20" s="111"/>
      <c r="IW20" s="111"/>
      <c r="IX20" s="111"/>
      <c r="IY20" s="111"/>
      <c r="IZ20" s="111"/>
      <c r="JA20" s="111"/>
      <c r="JB20" s="111"/>
      <c r="JC20" s="111"/>
      <c r="JD20" s="111"/>
      <c r="JE20" s="111"/>
      <c r="JF20" s="111"/>
      <c r="JG20" s="111"/>
      <c r="JH20" s="111"/>
      <c r="JI20" s="111"/>
      <c r="JJ20" s="111"/>
      <c r="JK20" s="111"/>
      <c r="JL20" s="111"/>
      <c r="JM20" s="111"/>
      <c r="JN20" s="111"/>
      <c r="JO20" s="111"/>
      <c r="JP20" s="111"/>
      <c r="JQ20" s="111"/>
      <c r="JR20" s="111"/>
      <c r="JS20" s="111"/>
      <c r="JT20" s="111"/>
      <c r="JU20" s="111"/>
      <c r="JV20" s="111"/>
      <c r="JW20" s="111"/>
      <c r="JX20" s="111"/>
      <c r="JY20" s="111"/>
      <c r="JZ20" s="111"/>
      <c r="KA20" s="111"/>
      <c r="KB20" s="111"/>
      <c r="KC20" s="111"/>
      <c r="KD20" s="111"/>
      <c r="KE20" s="111"/>
      <c r="KF20" s="111"/>
      <c r="KG20" s="111"/>
      <c r="KH20" s="111"/>
      <c r="KI20" s="111"/>
      <c r="KJ20" s="111"/>
      <c r="KK20" s="111"/>
      <c r="KL20" s="111"/>
      <c r="KM20" s="111"/>
      <c r="KN20" s="111"/>
      <c r="KO20" s="111"/>
      <c r="KP20" s="111"/>
      <c r="KQ20" s="111"/>
      <c r="KR20" s="111"/>
      <c r="KS20" s="111"/>
      <c r="KT20" s="111"/>
      <c r="KU20" s="111"/>
      <c r="KV20" s="111"/>
      <c r="KW20" s="111"/>
      <c r="KX20" s="111"/>
      <c r="KY20" s="111"/>
      <c r="KZ20" s="111"/>
      <c r="LA20" s="111"/>
      <c r="LB20" s="111"/>
      <c r="LC20" s="111"/>
      <c r="LD20" s="111"/>
      <c r="LE20" s="111"/>
      <c r="LF20" s="111"/>
      <c r="LG20" s="111"/>
      <c r="LH20" s="111"/>
      <c r="LI20" s="111"/>
      <c r="LJ20" s="111"/>
      <c r="LK20" s="111"/>
      <c r="LL20" s="111"/>
      <c r="LM20" s="111"/>
      <c r="LN20" s="111"/>
      <c r="LO20" s="111"/>
      <c r="LP20" s="111"/>
      <c r="LQ20" s="111"/>
      <c r="LR20" s="111"/>
      <c r="LS20" s="111"/>
      <c r="LT20" s="111"/>
      <c r="LU20" s="111"/>
      <c r="LV20" s="111"/>
      <c r="LW20" s="111"/>
      <c r="LX20" s="111"/>
      <c r="LY20" s="111"/>
      <c r="LZ20" s="111"/>
      <c r="MA20" s="111"/>
      <c r="MB20" s="111"/>
      <c r="MC20" s="111"/>
      <c r="MD20" s="111"/>
      <c r="ME20" s="111"/>
      <c r="MF20" s="111"/>
      <c r="MG20" s="111"/>
      <c r="MH20" s="111"/>
      <c r="MI20" s="111"/>
      <c r="MJ20" s="111"/>
      <c r="MK20" s="111"/>
      <c r="ML20" s="111"/>
      <c r="MM20" s="111"/>
      <c r="MN20" s="111"/>
      <c r="MO20" s="111"/>
      <c r="MP20" s="111"/>
      <c r="MQ20" s="111"/>
      <c r="MR20" s="111"/>
      <c r="MS20" s="111"/>
      <c r="MT20" s="111"/>
      <c r="MU20" s="111"/>
      <c r="MV20" s="111"/>
      <c r="MW20" s="111"/>
      <c r="MX20" s="111"/>
      <c r="MY20" s="111"/>
      <c r="MZ20" s="111"/>
      <c r="NA20" s="111"/>
      <c r="NB20" s="111"/>
      <c r="NC20" s="111"/>
      <c r="ND20" s="111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1"/>
      <c r="NS20" s="111"/>
      <c r="NT20" s="111"/>
      <c r="NU20" s="111"/>
      <c r="NV20" s="111"/>
      <c r="NW20" s="111"/>
      <c r="NX20" s="111"/>
      <c r="NY20" s="111"/>
      <c r="NZ20" s="111"/>
      <c r="OA20" s="111"/>
      <c r="OB20" s="111"/>
      <c r="OC20" s="111"/>
      <c r="OD20" s="111"/>
      <c r="OE20" s="111"/>
      <c r="OF20" s="111"/>
      <c r="OG20" s="111"/>
      <c r="OH20" s="111"/>
      <c r="OI20" s="111"/>
      <c r="OJ20" s="111"/>
      <c r="OK20" s="111"/>
      <c r="OL20" s="111"/>
      <c r="OM20" s="111"/>
      <c r="ON20" s="111"/>
      <c r="OO20" s="111"/>
      <c r="OP20" s="111"/>
      <c r="OQ20" s="111"/>
      <c r="OR20" s="111"/>
      <c r="OS20" s="111"/>
      <c r="OT20" s="111"/>
      <c r="OU20" s="111"/>
      <c r="OV20" s="111"/>
      <c r="OW20" s="111"/>
      <c r="OX20" s="111"/>
      <c r="OY20" s="111"/>
      <c r="OZ20" s="111"/>
      <c r="PA20" s="111"/>
      <c r="PB20" s="111"/>
      <c r="PC20" s="111"/>
      <c r="PD20" s="111"/>
      <c r="PE20" s="111"/>
      <c r="PF20" s="111"/>
      <c r="PG20" s="111"/>
      <c r="PH20" s="111"/>
      <c r="PI20" s="111"/>
      <c r="PJ20" s="111"/>
      <c r="PK20" s="111"/>
      <c r="PL20" s="111"/>
      <c r="PM20" s="111"/>
      <c r="PN20" s="111"/>
      <c r="PO20" s="111"/>
      <c r="PP20" s="111"/>
      <c r="PQ20" s="111"/>
      <c r="PR20" s="111"/>
      <c r="PS20" s="111"/>
      <c r="PT20" s="111"/>
      <c r="PU20" s="111"/>
      <c r="PV20" s="111"/>
      <c r="PW20" s="111"/>
      <c r="PX20" s="111"/>
      <c r="PY20" s="111"/>
      <c r="PZ20" s="111"/>
      <c r="QA20" s="111"/>
      <c r="QB20" s="111"/>
      <c r="QC20" s="111"/>
      <c r="QD20" s="111"/>
      <c r="QE20" s="111"/>
      <c r="QF20" s="111"/>
      <c r="QG20" s="111"/>
      <c r="QH20" s="111"/>
      <c r="QI20" s="111"/>
      <c r="QJ20" s="111"/>
      <c r="QK20" s="111"/>
      <c r="QL20" s="111"/>
      <c r="QM20" s="111"/>
      <c r="QN20" s="111"/>
      <c r="QO20" s="111"/>
      <c r="QP20" s="111"/>
      <c r="QQ20" s="111"/>
      <c r="QR20" s="111"/>
      <c r="QS20" s="111"/>
      <c r="QT20" s="111"/>
      <c r="QU20" s="111"/>
      <c r="QV20" s="111"/>
      <c r="QW20" s="111"/>
      <c r="QX20" s="111"/>
      <c r="QY20" s="111"/>
      <c r="QZ20" s="111"/>
      <c r="RA20" s="111"/>
      <c r="RB20" s="111"/>
      <c r="RC20" s="111"/>
      <c r="RD20" s="111"/>
      <c r="RE20" s="111"/>
      <c r="RF20" s="111"/>
      <c r="RG20" s="111"/>
      <c r="RH20" s="111"/>
      <c r="RI20" s="111"/>
      <c r="RJ20" s="111"/>
      <c r="RK20" s="111"/>
      <c r="RL20" s="111"/>
      <c r="RM20" s="111"/>
      <c r="RN20" s="111"/>
      <c r="RO20" s="111"/>
      <c r="RP20" s="111"/>
      <c r="RQ20" s="111"/>
      <c r="RR20" s="111"/>
      <c r="RS20" s="111"/>
      <c r="RT20" s="111"/>
      <c r="RU20" s="111"/>
      <c r="RV20" s="111"/>
      <c r="RW20" s="111"/>
      <c r="RX20" s="111"/>
      <c r="RY20" s="111"/>
      <c r="RZ20" s="111"/>
      <c r="SA20" s="111"/>
      <c r="SB20" s="111"/>
      <c r="SC20" s="111"/>
      <c r="SD20" s="111"/>
      <c r="SE20" s="111"/>
      <c r="SF20" s="111"/>
      <c r="SG20" s="111"/>
      <c r="SH20" s="111"/>
      <c r="SI20" s="111"/>
      <c r="SJ20" s="111"/>
      <c r="SK20" s="111"/>
      <c r="SL20" s="111"/>
      <c r="SM20" s="111"/>
      <c r="SN20" s="111"/>
      <c r="SO20" s="111"/>
      <c r="SP20" s="111"/>
      <c r="SQ20" s="111"/>
      <c r="SR20" s="111"/>
      <c r="SS20" s="111"/>
      <c r="ST20" s="111"/>
      <c r="SU20" s="111"/>
      <c r="SV20" s="111"/>
      <c r="SW20" s="111"/>
      <c r="SX20" s="111"/>
      <c r="SY20" s="111"/>
      <c r="SZ20" s="111"/>
      <c r="TA20" s="111"/>
      <c r="TB20" s="111"/>
      <c r="TC20" s="111"/>
      <c r="TD20" s="111"/>
      <c r="TE20" s="111"/>
      <c r="TF20" s="111"/>
      <c r="TG20" s="111"/>
      <c r="TH20" s="111"/>
      <c r="TI20" s="111"/>
      <c r="TJ20" s="111"/>
      <c r="TK20" s="111"/>
      <c r="TL20" s="111"/>
      <c r="TM20" s="111"/>
      <c r="TN20" s="111"/>
      <c r="TO20" s="111"/>
      <c r="TP20" s="111"/>
      <c r="TQ20" s="111"/>
      <c r="TR20" s="111"/>
      <c r="TS20" s="111"/>
      <c r="TT20" s="111"/>
    </row>
    <row r="21" spans="1:540" ht="12.75" customHeight="1" x14ac:dyDescent="0.2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19"/>
      <c r="N21" s="119"/>
      <c r="O21" s="119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FN21" s="124"/>
      <c r="FO21" s="124"/>
      <c r="FP21" s="124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6"/>
      <c r="HH21" s="111"/>
      <c r="HI21" s="111"/>
      <c r="HJ21" s="111"/>
      <c r="HK21" s="111"/>
      <c r="HL21" s="111"/>
      <c r="HM21" s="117"/>
      <c r="HN21" s="111"/>
      <c r="HO21" s="111"/>
      <c r="HP21" s="111"/>
      <c r="HQ21" s="111"/>
      <c r="HR21" s="111"/>
      <c r="HS21" s="117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  <c r="IT21" s="111"/>
      <c r="IU21" s="111"/>
      <c r="IV21" s="111"/>
      <c r="IW21" s="111"/>
      <c r="IX21" s="111"/>
      <c r="IY21" s="111"/>
      <c r="IZ21" s="111"/>
      <c r="JA21" s="111"/>
      <c r="JB21" s="111"/>
      <c r="JC21" s="111"/>
      <c r="JD21" s="111"/>
      <c r="JE21" s="111"/>
      <c r="JF21" s="111"/>
      <c r="JG21" s="111"/>
      <c r="JH21" s="111"/>
      <c r="JI21" s="111"/>
      <c r="JJ21" s="111"/>
      <c r="JK21" s="111"/>
      <c r="JL21" s="111"/>
      <c r="JM21" s="111"/>
      <c r="JN21" s="111"/>
      <c r="JO21" s="111"/>
      <c r="JP21" s="111"/>
      <c r="JQ21" s="111"/>
      <c r="JR21" s="111"/>
      <c r="JS21" s="111"/>
      <c r="JT21" s="111"/>
      <c r="JU21" s="111"/>
      <c r="JV21" s="111"/>
      <c r="JW21" s="111"/>
      <c r="JX21" s="111"/>
      <c r="JY21" s="111"/>
      <c r="JZ21" s="111"/>
      <c r="KA21" s="111"/>
      <c r="KB21" s="111"/>
      <c r="KC21" s="111"/>
      <c r="KD21" s="111"/>
      <c r="KE21" s="111"/>
      <c r="KF21" s="111"/>
      <c r="KG21" s="111"/>
      <c r="KH21" s="111"/>
      <c r="KI21" s="111"/>
      <c r="KJ21" s="111"/>
      <c r="KK21" s="111"/>
      <c r="KL21" s="111"/>
      <c r="KM21" s="111"/>
      <c r="KN21" s="111"/>
      <c r="KO21" s="111"/>
      <c r="KP21" s="111"/>
      <c r="KQ21" s="111"/>
      <c r="KR21" s="111"/>
      <c r="KS21" s="111"/>
      <c r="KT21" s="111"/>
      <c r="KU21" s="111"/>
      <c r="KV21" s="111"/>
      <c r="KW21" s="111"/>
      <c r="KX21" s="111"/>
      <c r="KY21" s="111"/>
      <c r="KZ21" s="111"/>
      <c r="LA21" s="111"/>
      <c r="LB21" s="111"/>
      <c r="LC21" s="111"/>
      <c r="LD21" s="111"/>
      <c r="LE21" s="111"/>
      <c r="LF21" s="111"/>
      <c r="LG21" s="111"/>
      <c r="LH21" s="111"/>
      <c r="LI21" s="111"/>
      <c r="LJ21" s="111"/>
      <c r="LK21" s="111"/>
      <c r="LL21" s="111"/>
      <c r="LM21" s="111"/>
      <c r="LN21" s="111"/>
      <c r="LO21" s="111"/>
      <c r="LP21" s="111"/>
      <c r="LQ21" s="111"/>
      <c r="LR21" s="111"/>
      <c r="LS21" s="111"/>
      <c r="LT21" s="111"/>
      <c r="LU21" s="111"/>
      <c r="LV21" s="111"/>
      <c r="LW21" s="111"/>
      <c r="LX21" s="111"/>
      <c r="LY21" s="111"/>
      <c r="LZ21" s="111"/>
      <c r="MA21" s="111"/>
      <c r="MB21" s="111"/>
      <c r="MC21" s="111"/>
      <c r="MD21" s="111"/>
      <c r="ME21" s="111"/>
      <c r="MF21" s="111"/>
      <c r="MG21" s="111"/>
      <c r="MH21" s="111"/>
      <c r="MI21" s="111"/>
      <c r="MJ21" s="111"/>
      <c r="MK21" s="111"/>
      <c r="ML21" s="111"/>
      <c r="MM21" s="111"/>
      <c r="MN21" s="111"/>
      <c r="MO21" s="111"/>
      <c r="MP21" s="111"/>
      <c r="MQ21" s="111"/>
      <c r="MR21" s="111"/>
      <c r="MS21" s="111"/>
      <c r="MT21" s="111"/>
      <c r="MU21" s="111"/>
      <c r="MV21" s="111"/>
      <c r="MW21" s="111"/>
      <c r="MX21" s="111"/>
      <c r="MY21" s="111"/>
      <c r="MZ21" s="111"/>
      <c r="NA21" s="111"/>
      <c r="NB21" s="111"/>
      <c r="NC21" s="111"/>
      <c r="ND21" s="111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1"/>
      <c r="NS21" s="111"/>
      <c r="NT21" s="111"/>
      <c r="NU21" s="111"/>
      <c r="NV21" s="111"/>
      <c r="NW21" s="111"/>
      <c r="NX21" s="111"/>
      <c r="NY21" s="111"/>
      <c r="NZ21" s="111"/>
      <c r="OA21" s="111"/>
      <c r="OB21" s="111"/>
      <c r="OC21" s="111"/>
      <c r="OD21" s="111"/>
      <c r="OE21" s="111"/>
      <c r="OF21" s="111"/>
      <c r="OG21" s="111"/>
      <c r="OH21" s="111"/>
      <c r="OI21" s="111"/>
      <c r="OJ21" s="111"/>
      <c r="OK21" s="111"/>
      <c r="OL21" s="111"/>
      <c r="OM21" s="111"/>
      <c r="ON21" s="111"/>
      <c r="OO21" s="111"/>
      <c r="OP21" s="111"/>
      <c r="OQ21" s="111"/>
      <c r="OR21" s="111"/>
      <c r="OS21" s="111"/>
      <c r="OT21" s="111"/>
      <c r="OU21" s="111"/>
      <c r="OV21" s="111"/>
      <c r="OW21" s="111"/>
      <c r="OX21" s="111"/>
      <c r="OY21" s="111"/>
      <c r="OZ21" s="111"/>
      <c r="PA21" s="111"/>
      <c r="PB21" s="111"/>
      <c r="PC21" s="111"/>
      <c r="PD21" s="111"/>
      <c r="PE21" s="111"/>
      <c r="PF21" s="111"/>
      <c r="PG21" s="111"/>
      <c r="PH21" s="111"/>
      <c r="PI21" s="111"/>
      <c r="PJ21" s="111"/>
      <c r="PK21" s="111"/>
      <c r="PL21" s="111"/>
      <c r="PM21" s="111"/>
      <c r="PN21" s="111"/>
      <c r="PO21" s="111"/>
      <c r="PP21" s="111"/>
      <c r="PQ21" s="111"/>
      <c r="PR21" s="111"/>
      <c r="PS21" s="111"/>
      <c r="PT21" s="111"/>
      <c r="PU21" s="111"/>
      <c r="PV21" s="111"/>
      <c r="PW21" s="111"/>
      <c r="PX21" s="111"/>
      <c r="PY21" s="111"/>
      <c r="PZ21" s="111"/>
      <c r="QA21" s="111"/>
      <c r="QB21" s="111"/>
      <c r="QC21" s="111"/>
      <c r="QD21" s="111"/>
      <c r="QE21" s="111"/>
      <c r="QF21" s="111"/>
      <c r="QG21" s="111"/>
      <c r="QH21" s="111"/>
      <c r="QI21" s="111"/>
      <c r="QJ21" s="111"/>
      <c r="QK21" s="111"/>
      <c r="QL21" s="111"/>
      <c r="QM21" s="111"/>
      <c r="QN21" s="111"/>
      <c r="QO21" s="111"/>
      <c r="QP21" s="111"/>
      <c r="QQ21" s="111"/>
      <c r="QR21" s="111"/>
      <c r="QS21" s="111"/>
      <c r="QT21" s="111"/>
      <c r="QU21" s="111"/>
      <c r="QV21" s="111"/>
      <c r="QW21" s="111"/>
      <c r="QX21" s="111"/>
      <c r="QY21" s="111"/>
      <c r="QZ21" s="111"/>
      <c r="RA21" s="111"/>
      <c r="RB21" s="111"/>
      <c r="RC21" s="111"/>
      <c r="RD21" s="111"/>
      <c r="RE21" s="111"/>
      <c r="RF21" s="111"/>
      <c r="RG21" s="111"/>
      <c r="RH21" s="111"/>
      <c r="RI21" s="111"/>
      <c r="RJ21" s="111"/>
      <c r="RK21" s="111"/>
      <c r="RL21" s="111"/>
      <c r="RM21" s="111"/>
      <c r="RN21" s="111"/>
      <c r="RO21" s="111"/>
      <c r="RP21" s="111"/>
      <c r="RQ21" s="111"/>
      <c r="RR21" s="111"/>
      <c r="RS21" s="111"/>
      <c r="RT21" s="111"/>
      <c r="RU21" s="111"/>
      <c r="RV21" s="111"/>
      <c r="RW21" s="111"/>
      <c r="RX21" s="111"/>
      <c r="RY21" s="111"/>
      <c r="RZ21" s="111"/>
      <c r="SA21" s="111"/>
      <c r="SB21" s="111"/>
      <c r="SC21" s="111"/>
      <c r="SD21" s="111"/>
      <c r="SE21" s="111"/>
      <c r="SF21" s="111"/>
      <c r="SG21" s="111"/>
      <c r="SH21" s="111"/>
      <c r="SI21" s="111"/>
      <c r="SJ21" s="111"/>
      <c r="SK21" s="111"/>
      <c r="SL21" s="111"/>
      <c r="SM21" s="111"/>
      <c r="SN21" s="111"/>
      <c r="SO21" s="111"/>
      <c r="SP21" s="111"/>
      <c r="SQ21" s="111"/>
      <c r="SR21" s="111"/>
      <c r="SS21" s="111"/>
      <c r="ST21" s="111"/>
      <c r="SU21" s="111"/>
      <c r="SV21" s="111"/>
      <c r="SW21" s="111"/>
      <c r="SX21" s="111"/>
      <c r="SY21" s="111"/>
      <c r="SZ21" s="111"/>
      <c r="TA21" s="111"/>
      <c r="TB21" s="111"/>
      <c r="TC21" s="111"/>
      <c r="TD21" s="111"/>
      <c r="TE21" s="111"/>
      <c r="TF21" s="111"/>
      <c r="TG21" s="111"/>
      <c r="TH21" s="111"/>
      <c r="TI21" s="111"/>
      <c r="TJ21" s="111"/>
      <c r="TK21" s="111"/>
      <c r="TL21" s="111"/>
      <c r="TM21" s="111"/>
      <c r="TN21" s="111"/>
    </row>
    <row r="22" spans="1:540" ht="12.75" customHeight="1" x14ac:dyDescent="0.2">
      <c r="A22" s="111"/>
      <c r="B22" s="111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1"/>
      <c r="N22" s="121"/>
      <c r="O22" s="12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26"/>
      <c r="FO22" s="126"/>
      <c r="FP22" s="126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6"/>
      <c r="HH22" s="111"/>
      <c r="HI22" s="111"/>
      <c r="HJ22" s="111"/>
      <c r="HK22" s="111"/>
      <c r="HL22" s="111"/>
      <c r="HM22" s="117"/>
      <c r="HN22" s="111"/>
      <c r="HO22" s="111"/>
      <c r="HP22" s="111"/>
      <c r="HQ22" s="111"/>
      <c r="HR22" s="111"/>
      <c r="HS22" s="117"/>
      <c r="HT22" s="111"/>
      <c r="HU22" s="111"/>
      <c r="HV22" s="111"/>
      <c r="HW22" s="111"/>
      <c r="HX22" s="111"/>
      <c r="HY22" s="111"/>
      <c r="HZ22" s="111"/>
      <c r="IA22" s="111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1"/>
      <c r="IM22" s="111"/>
      <c r="IN22" s="111"/>
      <c r="IO22" s="111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1"/>
      <c r="JA22" s="111"/>
      <c r="JB22" s="111"/>
      <c r="JC22" s="111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1"/>
      <c r="JO22" s="111"/>
      <c r="JP22" s="111"/>
      <c r="JQ22" s="111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1"/>
      <c r="KC22" s="111"/>
      <c r="KD22" s="111"/>
      <c r="KE22" s="111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1"/>
      <c r="KQ22" s="111"/>
      <c r="KR22" s="111"/>
      <c r="KS22" s="111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1"/>
      <c r="LE22" s="111"/>
      <c r="LF22" s="111"/>
      <c r="LG22" s="111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1"/>
      <c r="LS22" s="111"/>
      <c r="LT22" s="111"/>
      <c r="LU22" s="111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1"/>
      <c r="MG22" s="111"/>
      <c r="MH22" s="111"/>
      <c r="MI22" s="111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1"/>
      <c r="MU22" s="111"/>
      <c r="MV22" s="111"/>
      <c r="MW22" s="111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1"/>
      <c r="NW22" s="111"/>
      <c r="NX22" s="111"/>
      <c r="NY22" s="111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1"/>
      <c r="OK22" s="111"/>
      <c r="OL22" s="111"/>
      <c r="OM22" s="111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1"/>
      <c r="OY22" s="111"/>
      <c r="OZ22" s="111"/>
      <c r="PA22" s="111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1"/>
      <c r="PM22" s="111"/>
      <c r="PN22" s="111"/>
      <c r="PO22" s="111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1"/>
      <c r="QA22" s="111"/>
      <c r="QB22" s="111"/>
      <c r="QC22" s="111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1"/>
      <c r="QO22" s="111"/>
      <c r="QP22" s="111"/>
      <c r="QQ22" s="111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  <c r="RB22" s="111"/>
      <c r="RC22" s="111"/>
      <c r="RD22" s="111"/>
      <c r="RE22" s="111"/>
      <c r="RF22" s="111"/>
      <c r="RG22" s="111"/>
      <c r="RH22" s="111"/>
      <c r="RI22" s="111"/>
      <c r="RJ22" s="111"/>
      <c r="RK22" s="111"/>
      <c r="RL22" s="111"/>
      <c r="RM22" s="111"/>
      <c r="RN22" s="111"/>
      <c r="RO22" s="111"/>
      <c r="RP22" s="111"/>
      <c r="RQ22" s="111"/>
      <c r="RR22" s="111"/>
      <c r="RS22" s="111"/>
      <c r="RT22" s="111"/>
      <c r="RU22" s="111"/>
      <c r="RV22" s="111"/>
      <c r="RW22" s="111"/>
      <c r="RX22" s="111"/>
      <c r="RY22" s="111"/>
      <c r="RZ22" s="111"/>
      <c r="SA22" s="111"/>
      <c r="SB22" s="111"/>
      <c r="SC22" s="111"/>
      <c r="SD22" s="111"/>
      <c r="SE22" s="111"/>
      <c r="SF22" s="111"/>
      <c r="SG22" s="111"/>
      <c r="SH22" s="111"/>
      <c r="SI22" s="111"/>
      <c r="SJ22" s="111"/>
      <c r="SK22" s="111"/>
      <c r="SL22" s="111"/>
      <c r="SM22" s="111"/>
      <c r="SN22" s="111"/>
      <c r="SO22" s="111"/>
      <c r="SP22" s="111"/>
      <c r="SQ22" s="111"/>
      <c r="SR22" s="111"/>
      <c r="SS22" s="111"/>
      <c r="ST22" s="111"/>
      <c r="SU22" s="111"/>
      <c r="SV22" s="111"/>
      <c r="SW22" s="111"/>
      <c r="SX22" s="111"/>
      <c r="SY22" s="111"/>
      <c r="SZ22" s="111"/>
      <c r="TA22" s="111"/>
      <c r="TB22" s="111"/>
      <c r="TC22" s="111"/>
      <c r="TD22" s="111"/>
      <c r="TE22" s="111"/>
      <c r="TF22" s="111"/>
      <c r="TG22" s="111"/>
      <c r="TH22" s="111"/>
      <c r="TI22" s="111"/>
      <c r="TJ22" s="111"/>
      <c r="TK22" s="111"/>
      <c r="TL22" s="111"/>
      <c r="TM22" s="111"/>
      <c r="TN22" s="111"/>
    </row>
    <row r="23" spans="1:540" ht="12.75" customHeight="1" x14ac:dyDescent="0.2">
      <c r="A23" s="111"/>
      <c r="B23" s="111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1"/>
      <c r="N23" s="121"/>
      <c r="O23" s="12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26"/>
      <c r="FO23" s="126"/>
      <c r="FP23" s="126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6"/>
      <c r="HH23" s="111"/>
      <c r="HI23" s="111"/>
      <c r="HJ23" s="111"/>
      <c r="HK23" s="111"/>
      <c r="HL23" s="111"/>
      <c r="HM23" s="117"/>
      <c r="HN23" s="111"/>
      <c r="HO23" s="111"/>
      <c r="HP23" s="111"/>
      <c r="HQ23" s="111"/>
      <c r="HR23" s="111"/>
      <c r="HS23" s="117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  <c r="IR23" s="111"/>
      <c r="IS23" s="111"/>
      <c r="IT23" s="111"/>
      <c r="IU23" s="111"/>
      <c r="IV23" s="111"/>
      <c r="IW23" s="111"/>
      <c r="IX23" s="111"/>
      <c r="IY23" s="111"/>
      <c r="IZ23" s="111"/>
      <c r="JA23" s="111"/>
      <c r="JB23" s="111"/>
      <c r="JC23" s="111"/>
      <c r="JD23" s="111"/>
      <c r="JE23" s="111"/>
      <c r="JF23" s="111"/>
      <c r="JG23" s="111"/>
      <c r="JH23" s="111"/>
      <c r="JI23" s="111"/>
      <c r="JJ23" s="111"/>
      <c r="JK23" s="111"/>
      <c r="JL23" s="111"/>
      <c r="JM23" s="111"/>
      <c r="JN23" s="111"/>
      <c r="JO23" s="111"/>
      <c r="JP23" s="111"/>
      <c r="JQ23" s="111"/>
      <c r="JR23" s="111"/>
      <c r="JS23" s="111"/>
      <c r="JT23" s="111"/>
      <c r="JU23" s="111"/>
      <c r="JV23" s="111"/>
      <c r="JW23" s="111"/>
      <c r="JX23" s="111"/>
      <c r="JY23" s="111"/>
      <c r="JZ23" s="111"/>
      <c r="KA23" s="111"/>
      <c r="KB23" s="111"/>
      <c r="KC23" s="111"/>
      <c r="KD23" s="111"/>
      <c r="KE23" s="111"/>
      <c r="KF23" s="111"/>
      <c r="KG23" s="111"/>
      <c r="KH23" s="111"/>
      <c r="KI23" s="111"/>
      <c r="KJ23" s="111"/>
      <c r="KK23" s="111"/>
      <c r="KL23" s="111"/>
      <c r="KM23" s="111"/>
      <c r="KN23" s="111"/>
      <c r="KO23" s="111"/>
      <c r="KP23" s="111"/>
      <c r="KQ23" s="111"/>
      <c r="KR23" s="111"/>
      <c r="KS23" s="111"/>
      <c r="KT23" s="111"/>
      <c r="KU23" s="111"/>
      <c r="KV23" s="111"/>
      <c r="KW23" s="111"/>
      <c r="KX23" s="111"/>
      <c r="KY23" s="111"/>
      <c r="KZ23" s="111"/>
      <c r="LA23" s="111"/>
      <c r="LB23" s="111"/>
      <c r="LC23" s="111"/>
      <c r="LD23" s="111"/>
      <c r="LE23" s="111"/>
      <c r="LF23" s="111"/>
      <c r="LG23" s="111"/>
      <c r="LH23" s="111"/>
      <c r="LI23" s="111"/>
      <c r="LJ23" s="111"/>
      <c r="LK23" s="111"/>
      <c r="LL23" s="111"/>
      <c r="LM23" s="111"/>
      <c r="LN23" s="111"/>
      <c r="LO23" s="111"/>
      <c r="LP23" s="111"/>
      <c r="LQ23" s="111"/>
      <c r="LR23" s="111"/>
      <c r="LS23" s="111"/>
      <c r="LT23" s="111"/>
      <c r="LU23" s="111"/>
      <c r="LV23" s="111"/>
      <c r="LW23" s="111"/>
      <c r="LX23" s="111"/>
      <c r="LY23" s="111"/>
      <c r="LZ23" s="111"/>
      <c r="MA23" s="111"/>
      <c r="MB23" s="111"/>
      <c r="MC23" s="111"/>
      <c r="MD23" s="111"/>
      <c r="ME23" s="111"/>
      <c r="MF23" s="111"/>
      <c r="MG23" s="111"/>
      <c r="MH23" s="111"/>
      <c r="MI23" s="111"/>
      <c r="MJ23" s="111"/>
      <c r="MK23" s="111"/>
      <c r="ML23" s="111"/>
      <c r="MM23" s="111"/>
      <c r="MN23" s="111"/>
      <c r="MO23" s="111"/>
      <c r="MP23" s="111"/>
      <c r="MQ23" s="111"/>
      <c r="MR23" s="111"/>
      <c r="MS23" s="111"/>
      <c r="MT23" s="111"/>
      <c r="MU23" s="111"/>
      <c r="MV23" s="111"/>
      <c r="MW23" s="111"/>
      <c r="MX23" s="111"/>
      <c r="MY23" s="111"/>
      <c r="MZ23" s="111"/>
      <c r="NA23" s="111"/>
      <c r="NB23" s="111"/>
      <c r="NC23" s="111"/>
      <c r="ND23" s="111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1"/>
      <c r="NS23" s="111"/>
      <c r="NT23" s="111"/>
      <c r="NU23" s="111"/>
      <c r="NV23" s="111"/>
      <c r="NW23" s="111"/>
      <c r="NX23" s="111"/>
      <c r="NY23" s="111"/>
      <c r="NZ23" s="111"/>
      <c r="OA23" s="111"/>
      <c r="OB23" s="111"/>
      <c r="OC23" s="111"/>
      <c r="OD23" s="111"/>
      <c r="OE23" s="111"/>
      <c r="OF23" s="111"/>
      <c r="OG23" s="111"/>
      <c r="OH23" s="111"/>
      <c r="OI23" s="111"/>
      <c r="OJ23" s="111"/>
      <c r="OK23" s="111"/>
      <c r="OL23" s="111"/>
      <c r="OM23" s="111"/>
      <c r="ON23" s="111"/>
      <c r="OO23" s="111"/>
      <c r="OP23" s="111"/>
      <c r="OQ23" s="111"/>
      <c r="OR23" s="111"/>
      <c r="OS23" s="111"/>
      <c r="OT23" s="111"/>
      <c r="OU23" s="111"/>
      <c r="OV23" s="111"/>
      <c r="OW23" s="111"/>
      <c r="OX23" s="111"/>
      <c r="OY23" s="111"/>
      <c r="OZ23" s="111"/>
      <c r="PA23" s="111"/>
      <c r="PB23" s="111"/>
      <c r="PC23" s="111"/>
      <c r="PD23" s="111"/>
      <c r="PE23" s="111"/>
      <c r="PF23" s="111"/>
      <c r="PG23" s="111"/>
      <c r="PH23" s="111"/>
      <c r="PI23" s="111"/>
      <c r="PJ23" s="111"/>
      <c r="PK23" s="111"/>
      <c r="PL23" s="111"/>
      <c r="PM23" s="111"/>
      <c r="PN23" s="111"/>
      <c r="PO23" s="111"/>
      <c r="PP23" s="111"/>
      <c r="PQ23" s="111"/>
      <c r="PR23" s="111"/>
      <c r="PS23" s="111"/>
      <c r="PT23" s="111"/>
      <c r="PU23" s="111"/>
      <c r="PV23" s="111"/>
      <c r="PW23" s="111"/>
      <c r="PX23" s="111"/>
      <c r="PY23" s="111"/>
      <c r="PZ23" s="111"/>
      <c r="QA23" s="111"/>
      <c r="QB23" s="111"/>
      <c r="QC23" s="111"/>
      <c r="QD23" s="111"/>
      <c r="QE23" s="111"/>
      <c r="QF23" s="111"/>
      <c r="QG23" s="111"/>
      <c r="QH23" s="111"/>
      <c r="QI23" s="111"/>
      <c r="QJ23" s="111"/>
      <c r="QK23" s="111"/>
      <c r="QL23" s="111"/>
      <c r="QM23" s="111"/>
      <c r="QN23" s="111"/>
      <c r="QO23" s="111"/>
      <c r="QP23" s="111"/>
      <c r="QQ23" s="111"/>
      <c r="QR23" s="111"/>
      <c r="QS23" s="111"/>
      <c r="QT23" s="111"/>
      <c r="QU23" s="111"/>
      <c r="QV23" s="111"/>
      <c r="QW23" s="111"/>
      <c r="QX23" s="111"/>
      <c r="QY23" s="111"/>
      <c r="QZ23" s="111"/>
      <c r="RA23" s="111"/>
      <c r="RB23" s="111"/>
      <c r="RC23" s="111"/>
      <c r="RD23" s="111"/>
      <c r="RE23" s="111"/>
      <c r="RF23" s="111"/>
      <c r="RG23" s="111"/>
      <c r="RH23" s="111"/>
      <c r="RI23" s="111"/>
      <c r="RJ23" s="111"/>
      <c r="RK23" s="111"/>
      <c r="RL23" s="111"/>
      <c r="RM23" s="111"/>
      <c r="RN23" s="111"/>
      <c r="RO23" s="111"/>
      <c r="RP23" s="111"/>
      <c r="RQ23" s="111"/>
      <c r="RR23" s="111"/>
      <c r="RS23" s="111"/>
      <c r="RT23" s="111"/>
      <c r="RU23" s="111"/>
      <c r="RV23" s="111"/>
      <c r="RW23" s="111"/>
      <c r="RX23" s="111"/>
      <c r="RY23" s="111"/>
      <c r="RZ23" s="111"/>
      <c r="SA23" s="111"/>
      <c r="SB23" s="111"/>
      <c r="SC23" s="111"/>
      <c r="SD23" s="111"/>
      <c r="SE23" s="111"/>
      <c r="SF23" s="111"/>
      <c r="SG23" s="111"/>
      <c r="SH23" s="111"/>
      <c r="SI23" s="111"/>
      <c r="SJ23" s="111"/>
      <c r="SK23" s="111"/>
      <c r="SL23" s="111"/>
      <c r="SM23" s="111"/>
      <c r="SN23" s="111"/>
      <c r="SO23" s="111"/>
      <c r="SP23" s="111"/>
      <c r="SQ23" s="111"/>
      <c r="SR23" s="111"/>
      <c r="SS23" s="111"/>
      <c r="ST23" s="111"/>
      <c r="SU23" s="111"/>
      <c r="SV23" s="111"/>
      <c r="SW23" s="111"/>
      <c r="SX23" s="111"/>
      <c r="SY23" s="111"/>
      <c r="SZ23" s="111"/>
      <c r="TA23" s="111"/>
      <c r="TB23" s="111"/>
      <c r="TC23" s="111"/>
      <c r="TD23" s="111"/>
      <c r="TE23" s="111"/>
      <c r="TF23" s="111"/>
      <c r="TG23" s="111"/>
      <c r="TH23" s="111"/>
      <c r="TI23" s="111"/>
      <c r="TJ23" s="111"/>
      <c r="TK23" s="111"/>
      <c r="TL23" s="111"/>
      <c r="TM23" s="111"/>
      <c r="TN23" s="111"/>
    </row>
    <row r="24" spans="1:540" ht="12.75" customHeight="1" x14ac:dyDescent="0.2">
      <c r="A24" s="111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4"/>
      <c r="N24" s="114"/>
      <c r="O24" s="114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2"/>
      <c r="FO24" s="112"/>
      <c r="FP24" s="112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6"/>
      <c r="HH24" s="111"/>
      <c r="HI24" s="111"/>
      <c r="HJ24" s="111"/>
      <c r="HK24" s="111"/>
      <c r="HL24" s="111"/>
      <c r="HM24" s="117"/>
      <c r="HN24" s="111"/>
      <c r="HO24" s="111"/>
      <c r="HP24" s="111"/>
      <c r="HQ24" s="111"/>
      <c r="HR24" s="111"/>
      <c r="HS24" s="111"/>
      <c r="HT24" s="111"/>
      <c r="HU24" s="111"/>
      <c r="HV24" s="111"/>
      <c r="HW24" s="111"/>
      <c r="HX24" s="111"/>
      <c r="HY24" s="111"/>
      <c r="HZ24" s="111"/>
      <c r="IA24" s="111"/>
      <c r="IB24" s="111"/>
      <c r="IC24" s="111"/>
      <c r="ID24" s="111"/>
      <c r="IE24" s="111"/>
      <c r="IF24" s="111"/>
      <c r="IG24" s="111"/>
      <c r="IH24" s="111"/>
      <c r="II24" s="111"/>
      <c r="IJ24" s="111"/>
      <c r="IK24" s="111"/>
      <c r="IL24" s="111"/>
      <c r="IM24" s="111"/>
      <c r="IN24" s="111"/>
      <c r="IO24" s="111"/>
      <c r="IP24" s="111"/>
      <c r="IQ24" s="111"/>
      <c r="IR24" s="111"/>
      <c r="IS24" s="111"/>
      <c r="IT24" s="111"/>
      <c r="IU24" s="111"/>
      <c r="IV24" s="111"/>
      <c r="IW24" s="111"/>
      <c r="IX24" s="111"/>
      <c r="IY24" s="111"/>
      <c r="IZ24" s="111"/>
      <c r="JA24" s="111"/>
      <c r="JB24" s="111"/>
      <c r="JC24" s="111"/>
      <c r="JD24" s="111"/>
      <c r="JE24" s="111"/>
      <c r="JF24" s="111"/>
      <c r="JG24" s="111"/>
      <c r="JH24" s="111"/>
      <c r="JI24" s="111"/>
      <c r="JJ24" s="111"/>
      <c r="JK24" s="111"/>
      <c r="JL24" s="111"/>
      <c r="JM24" s="111"/>
      <c r="JN24" s="111"/>
      <c r="JO24" s="111"/>
      <c r="JP24" s="111"/>
      <c r="JQ24" s="111"/>
      <c r="JR24" s="111"/>
      <c r="JS24" s="111"/>
      <c r="JT24" s="111"/>
      <c r="JU24" s="111"/>
      <c r="JV24" s="111"/>
      <c r="JW24" s="111"/>
      <c r="JX24" s="111"/>
      <c r="JY24" s="111"/>
      <c r="JZ24" s="111"/>
      <c r="KA24" s="111"/>
      <c r="KB24" s="111"/>
      <c r="KC24" s="111"/>
      <c r="KD24" s="111"/>
      <c r="KE24" s="111"/>
      <c r="KF24" s="111"/>
      <c r="KG24" s="111"/>
      <c r="KH24" s="111"/>
      <c r="KI24" s="111"/>
      <c r="KJ24" s="111"/>
      <c r="KK24" s="111"/>
      <c r="KL24" s="111"/>
      <c r="KM24" s="111"/>
      <c r="KN24" s="111"/>
      <c r="KO24" s="111"/>
      <c r="KP24" s="111"/>
      <c r="KQ24" s="111"/>
      <c r="KR24" s="111"/>
      <c r="KS24" s="111"/>
      <c r="KT24" s="111"/>
      <c r="KU24" s="111"/>
      <c r="KV24" s="111"/>
      <c r="KW24" s="111"/>
      <c r="KX24" s="111"/>
      <c r="KY24" s="111"/>
      <c r="KZ24" s="111"/>
      <c r="LA24" s="111"/>
      <c r="LB24" s="111"/>
      <c r="LC24" s="111"/>
      <c r="LD24" s="111"/>
      <c r="LE24" s="111"/>
      <c r="LF24" s="111"/>
      <c r="LG24" s="111"/>
      <c r="LH24" s="111"/>
      <c r="LI24" s="111"/>
      <c r="LJ24" s="111"/>
      <c r="LK24" s="111"/>
      <c r="LL24" s="111"/>
      <c r="LM24" s="111"/>
      <c r="LN24" s="111"/>
      <c r="LO24" s="111"/>
      <c r="LP24" s="111"/>
      <c r="LQ24" s="111"/>
      <c r="LR24" s="111"/>
      <c r="LS24" s="111"/>
      <c r="LT24" s="111"/>
      <c r="LU24" s="111"/>
      <c r="LV24" s="111"/>
      <c r="LW24" s="111"/>
      <c r="LX24" s="111"/>
      <c r="LY24" s="111"/>
      <c r="LZ24" s="111"/>
      <c r="MA24" s="111"/>
      <c r="MB24" s="111"/>
      <c r="MC24" s="111"/>
      <c r="MD24" s="111"/>
      <c r="ME24" s="111"/>
      <c r="MF24" s="111"/>
      <c r="MG24" s="111"/>
      <c r="MH24" s="111"/>
      <c r="MI24" s="111"/>
      <c r="MJ24" s="111"/>
      <c r="MK24" s="111"/>
      <c r="ML24" s="111"/>
      <c r="MM24" s="111"/>
      <c r="MN24" s="111"/>
      <c r="MO24" s="111"/>
      <c r="MP24" s="111"/>
      <c r="MQ24" s="111"/>
      <c r="MR24" s="111"/>
      <c r="MS24" s="111"/>
      <c r="MT24" s="111"/>
      <c r="MU24" s="111"/>
      <c r="MV24" s="111"/>
      <c r="MW24" s="111"/>
      <c r="MX24" s="111"/>
      <c r="MY24" s="111"/>
      <c r="MZ24" s="111"/>
      <c r="NA24" s="111"/>
      <c r="NB24" s="111"/>
      <c r="NC24" s="111"/>
      <c r="ND24" s="111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1"/>
      <c r="NS24" s="111"/>
      <c r="NT24" s="111"/>
      <c r="NU24" s="111"/>
      <c r="NV24" s="111"/>
      <c r="NW24" s="111"/>
      <c r="NX24" s="111"/>
      <c r="NY24" s="111"/>
      <c r="NZ24" s="111"/>
      <c r="OA24" s="111"/>
      <c r="OB24" s="111"/>
      <c r="OC24" s="111"/>
      <c r="OD24" s="111"/>
      <c r="OE24" s="111"/>
      <c r="OF24" s="111"/>
      <c r="OG24" s="111"/>
      <c r="OH24" s="111"/>
      <c r="OI24" s="111"/>
      <c r="OJ24" s="111"/>
      <c r="OK24" s="111"/>
      <c r="OL24" s="111"/>
      <c r="OM24" s="111"/>
      <c r="ON24" s="111"/>
      <c r="OO24" s="111"/>
      <c r="OP24" s="111"/>
      <c r="OQ24" s="111"/>
      <c r="OR24" s="111"/>
      <c r="OS24" s="111"/>
      <c r="OT24" s="111"/>
      <c r="OU24" s="111"/>
      <c r="OV24" s="111"/>
      <c r="OW24" s="111"/>
      <c r="OX24" s="111"/>
      <c r="OY24" s="111"/>
      <c r="OZ24" s="111"/>
      <c r="PA24" s="111"/>
      <c r="PB24" s="111"/>
      <c r="PC24" s="111"/>
      <c r="PD24" s="111"/>
      <c r="PE24" s="111"/>
      <c r="PF24" s="111"/>
      <c r="PG24" s="111"/>
      <c r="PH24" s="111"/>
      <c r="PI24" s="111"/>
      <c r="PJ24" s="111"/>
      <c r="PK24" s="111"/>
      <c r="PL24" s="111"/>
      <c r="PM24" s="111"/>
      <c r="PN24" s="111"/>
      <c r="PO24" s="111"/>
      <c r="PP24" s="111"/>
      <c r="PQ24" s="111"/>
      <c r="PR24" s="111"/>
      <c r="PS24" s="111"/>
      <c r="PT24" s="111"/>
      <c r="PU24" s="111"/>
      <c r="PV24" s="111"/>
      <c r="PW24" s="111"/>
      <c r="PX24" s="111"/>
      <c r="PY24" s="111"/>
      <c r="PZ24" s="111"/>
      <c r="QA24" s="111"/>
      <c r="QB24" s="111"/>
      <c r="QC24" s="111"/>
      <c r="QD24" s="111"/>
      <c r="QE24" s="111"/>
      <c r="QF24" s="111"/>
      <c r="QG24" s="111"/>
      <c r="QH24" s="111"/>
      <c r="QI24" s="111"/>
      <c r="QJ24" s="111"/>
      <c r="QK24" s="111"/>
      <c r="QL24" s="111"/>
      <c r="QM24" s="111"/>
      <c r="QN24" s="111"/>
      <c r="QO24" s="111"/>
      <c r="QP24" s="111"/>
      <c r="QQ24" s="111"/>
      <c r="QR24" s="111"/>
      <c r="QS24" s="111"/>
      <c r="QT24" s="111"/>
      <c r="QU24" s="111"/>
      <c r="QV24" s="111"/>
      <c r="QW24" s="111"/>
      <c r="QX24" s="111"/>
      <c r="QY24" s="111"/>
      <c r="QZ24" s="111"/>
      <c r="RA24" s="111"/>
      <c r="RB24" s="111"/>
      <c r="RC24" s="111"/>
      <c r="RD24" s="111"/>
      <c r="RE24" s="111"/>
      <c r="RF24" s="111"/>
      <c r="RG24" s="111"/>
      <c r="RH24" s="111"/>
      <c r="RI24" s="111"/>
      <c r="RJ24" s="111"/>
      <c r="RK24" s="111"/>
      <c r="RL24" s="111"/>
      <c r="RM24" s="111"/>
      <c r="RN24" s="111"/>
      <c r="RO24" s="111"/>
      <c r="RP24" s="111"/>
      <c r="RQ24" s="111"/>
      <c r="RR24" s="111"/>
      <c r="RS24" s="111"/>
      <c r="RT24" s="111"/>
      <c r="RU24" s="111"/>
      <c r="RV24" s="111"/>
      <c r="RW24" s="111"/>
      <c r="RX24" s="111"/>
      <c r="RY24" s="111"/>
      <c r="RZ24" s="111"/>
      <c r="SA24" s="111"/>
      <c r="SB24" s="111"/>
      <c r="SC24" s="111"/>
      <c r="SD24" s="111"/>
      <c r="SE24" s="111"/>
      <c r="SF24" s="111"/>
      <c r="SG24" s="111"/>
      <c r="SH24" s="111"/>
      <c r="SI24" s="111"/>
      <c r="SJ24" s="111"/>
      <c r="SK24" s="111"/>
      <c r="SL24" s="111"/>
      <c r="SM24" s="111"/>
      <c r="SN24" s="111"/>
      <c r="SO24" s="111"/>
      <c r="SP24" s="111"/>
      <c r="SQ24" s="111"/>
      <c r="SR24" s="111"/>
      <c r="SS24" s="111"/>
      <c r="ST24" s="111"/>
      <c r="SU24" s="111"/>
      <c r="SV24" s="111"/>
      <c r="SW24" s="111"/>
      <c r="SX24" s="111"/>
      <c r="SY24" s="111"/>
      <c r="SZ24" s="111"/>
      <c r="TA24" s="111"/>
      <c r="TB24" s="111"/>
      <c r="TC24" s="111"/>
      <c r="TD24" s="111"/>
      <c r="TE24" s="111"/>
      <c r="TF24" s="111"/>
      <c r="TG24" s="111"/>
      <c r="TH24" s="111"/>
      <c r="TI24" s="111"/>
      <c r="TJ24" s="111"/>
      <c r="TK24" s="111"/>
      <c r="TL24" s="111"/>
      <c r="TM24" s="111"/>
      <c r="TN24" s="111"/>
    </row>
    <row r="25" spans="1:540" ht="12.75" customHeight="1" x14ac:dyDescent="0.2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4"/>
      <c r="N25" s="114"/>
      <c r="O25" s="114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2"/>
      <c r="FO25" s="112"/>
      <c r="FP25" s="112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6"/>
      <c r="HH25" s="111"/>
      <c r="HI25" s="111"/>
      <c r="HJ25" s="111"/>
      <c r="HK25" s="111"/>
      <c r="HL25" s="111"/>
      <c r="HM25" s="117"/>
      <c r="HN25" s="111"/>
      <c r="HO25" s="111"/>
      <c r="HP25" s="111"/>
      <c r="HQ25" s="111"/>
      <c r="HR25" s="111"/>
      <c r="HS25" s="111"/>
      <c r="HT25" s="111"/>
      <c r="HU25" s="111"/>
      <c r="HV25" s="111"/>
      <c r="HW25" s="111"/>
      <c r="HX25" s="111"/>
      <c r="HY25" s="111"/>
      <c r="HZ25" s="111"/>
      <c r="IA25" s="111"/>
      <c r="IB25" s="111"/>
      <c r="IC25" s="111"/>
      <c r="ID25" s="111"/>
      <c r="IE25" s="111"/>
      <c r="IF25" s="111"/>
      <c r="IG25" s="111"/>
      <c r="IH25" s="111"/>
      <c r="II25" s="111"/>
      <c r="IJ25" s="111"/>
      <c r="IK25" s="111"/>
      <c r="IL25" s="111"/>
      <c r="IM25" s="111"/>
      <c r="IN25" s="111"/>
      <c r="IO25" s="111"/>
      <c r="IP25" s="111"/>
      <c r="IQ25" s="111"/>
      <c r="IR25" s="111"/>
      <c r="IS25" s="111"/>
      <c r="IT25" s="111"/>
      <c r="IU25" s="111"/>
      <c r="IV25" s="111"/>
      <c r="IW25" s="111"/>
      <c r="IX25" s="111"/>
      <c r="IY25" s="111"/>
      <c r="IZ25" s="111"/>
      <c r="JA25" s="111"/>
      <c r="JB25" s="111"/>
      <c r="JC25" s="111"/>
      <c r="JD25" s="111"/>
      <c r="JE25" s="111"/>
      <c r="JF25" s="111"/>
      <c r="JG25" s="111"/>
      <c r="JH25" s="111"/>
      <c r="JI25" s="111"/>
      <c r="JJ25" s="111"/>
      <c r="JK25" s="111"/>
      <c r="JL25" s="111"/>
      <c r="JM25" s="111"/>
      <c r="JN25" s="111"/>
      <c r="JO25" s="111"/>
      <c r="JP25" s="111"/>
      <c r="JQ25" s="111"/>
      <c r="JR25" s="111"/>
      <c r="JS25" s="111"/>
      <c r="JT25" s="111"/>
      <c r="JU25" s="111"/>
      <c r="JV25" s="111"/>
      <c r="JW25" s="111"/>
      <c r="JX25" s="111"/>
      <c r="JY25" s="111"/>
      <c r="JZ25" s="111"/>
      <c r="KA25" s="111"/>
      <c r="KB25" s="111"/>
      <c r="KC25" s="111"/>
      <c r="KD25" s="111"/>
      <c r="KE25" s="111"/>
      <c r="KF25" s="111"/>
      <c r="KG25" s="111"/>
      <c r="KH25" s="111"/>
      <c r="KI25" s="111"/>
      <c r="KJ25" s="111"/>
      <c r="KK25" s="111"/>
      <c r="KL25" s="111"/>
      <c r="KM25" s="111"/>
      <c r="KN25" s="111"/>
      <c r="KO25" s="111"/>
      <c r="KP25" s="111"/>
      <c r="KQ25" s="111"/>
      <c r="KR25" s="111"/>
      <c r="KS25" s="111"/>
      <c r="KT25" s="111"/>
      <c r="KU25" s="111"/>
      <c r="KV25" s="111"/>
      <c r="KW25" s="111"/>
      <c r="KX25" s="111"/>
      <c r="KY25" s="111"/>
      <c r="KZ25" s="111"/>
      <c r="LA25" s="111"/>
      <c r="LB25" s="111"/>
      <c r="LC25" s="111"/>
      <c r="LD25" s="111"/>
      <c r="LE25" s="111"/>
      <c r="LF25" s="111"/>
      <c r="LG25" s="111"/>
      <c r="LH25" s="111"/>
      <c r="LI25" s="111"/>
      <c r="LJ25" s="111"/>
      <c r="LK25" s="111"/>
      <c r="LL25" s="111"/>
      <c r="LM25" s="111"/>
      <c r="LN25" s="111"/>
      <c r="LO25" s="111"/>
      <c r="LP25" s="111"/>
      <c r="LQ25" s="111"/>
      <c r="LR25" s="111"/>
      <c r="LS25" s="111"/>
      <c r="LT25" s="111"/>
      <c r="LU25" s="111"/>
      <c r="LV25" s="111"/>
      <c r="LW25" s="111"/>
      <c r="LX25" s="111"/>
      <c r="LY25" s="111"/>
      <c r="LZ25" s="111"/>
      <c r="MA25" s="111"/>
      <c r="MB25" s="111"/>
      <c r="MC25" s="111"/>
      <c r="MD25" s="111"/>
      <c r="ME25" s="111"/>
      <c r="MF25" s="111"/>
      <c r="MG25" s="111"/>
      <c r="MH25" s="111"/>
      <c r="MI25" s="111"/>
      <c r="MJ25" s="111"/>
      <c r="MK25" s="111"/>
      <c r="ML25" s="111"/>
      <c r="MM25" s="111"/>
      <c r="MN25" s="111"/>
      <c r="MO25" s="111"/>
      <c r="MP25" s="111"/>
      <c r="MQ25" s="111"/>
      <c r="MR25" s="111"/>
      <c r="MS25" s="111"/>
      <c r="MT25" s="111"/>
      <c r="MU25" s="111"/>
      <c r="MV25" s="111"/>
      <c r="MW25" s="111"/>
      <c r="MX25" s="111"/>
      <c r="MY25" s="111"/>
      <c r="MZ25" s="111"/>
      <c r="NA25" s="111"/>
      <c r="NB25" s="111"/>
      <c r="NC25" s="111"/>
      <c r="ND25" s="111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1"/>
      <c r="NS25" s="111"/>
      <c r="NT25" s="111"/>
      <c r="NU25" s="111"/>
      <c r="NV25" s="111"/>
      <c r="NW25" s="111"/>
      <c r="NX25" s="111"/>
      <c r="NY25" s="111"/>
      <c r="NZ25" s="111"/>
      <c r="OA25" s="111"/>
      <c r="OB25" s="111"/>
      <c r="OC25" s="111"/>
      <c r="OD25" s="111"/>
      <c r="OE25" s="111"/>
      <c r="OF25" s="111"/>
      <c r="OG25" s="111"/>
      <c r="OH25" s="111"/>
      <c r="OI25" s="111"/>
      <c r="OJ25" s="111"/>
      <c r="OK25" s="111"/>
      <c r="OL25" s="111"/>
      <c r="OM25" s="111"/>
      <c r="ON25" s="111"/>
      <c r="OO25" s="111"/>
      <c r="OP25" s="111"/>
      <c r="OQ25" s="111"/>
      <c r="OR25" s="111"/>
      <c r="OS25" s="111"/>
      <c r="OT25" s="111"/>
      <c r="OU25" s="111"/>
      <c r="OV25" s="111"/>
      <c r="OW25" s="111"/>
      <c r="OX25" s="111"/>
      <c r="OY25" s="111"/>
      <c r="OZ25" s="111"/>
      <c r="PA25" s="111"/>
      <c r="PB25" s="111"/>
      <c r="PC25" s="111"/>
      <c r="PD25" s="111"/>
      <c r="PE25" s="111"/>
      <c r="PF25" s="111"/>
      <c r="PG25" s="111"/>
      <c r="PH25" s="111"/>
      <c r="PI25" s="111"/>
      <c r="PJ25" s="111"/>
      <c r="PK25" s="111"/>
      <c r="PL25" s="111"/>
      <c r="PM25" s="111"/>
      <c r="PN25" s="111"/>
      <c r="PO25" s="111"/>
      <c r="PP25" s="111"/>
      <c r="PQ25" s="111"/>
      <c r="PR25" s="111"/>
      <c r="PS25" s="111"/>
      <c r="PT25" s="111"/>
      <c r="PU25" s="111"/>
      <c r="PV25" s="111"/>
      <c r="PW25" s="111"/>
      <c r="PX25" s="111"/>
      <c r="PY25" s="111"/>
      <c r="PZ25" s="111"/>
      <c r="QA25" s="111"/>
      <c r="QB25" s="111"/>
      <c r="QC25" s="111"/>
      <c r="QD25" s="111"/>
      <c r="QE25" s="111"/>
      <c r="QF25" s="111"/>
      <c r="QG25" s="111"/>
      <c r="QH25" s="111"/>
      <c r="QI25" s="111"/>
      <c r="QJ25" s="111"/>
      <c r="QK25" s="111"/>
      <c r="QL25" s="111"/>
      <c r="QM25" s="111"/>
      <c r="QN25" s="111"/>
      <c r="QO25" s="111"/>
      <c r="QP25" s="111"/>
      <c r="QQ25" s="111"/>
      <c r="QR25" s="111"/>
      <c r="QS25" s="111"/>
      <c r="QT25" s="111"/>
      <c r="QU25" s="111"/>
      <c r="QV25" s="111"/>
      <c r="QW25" s="111"/>
      <c r="QX25" s="111"/>
      <c r="QY25" s="111"/>
      <c r="QZ25" s="111"/>
      <c r="RA25" s="111"/>
      <c r="RB25" s="111"/>
      <c r="RC25" s="111"/>
      <c r="RD25" s="111"/>
      <c r="RE25" s="111"/>
      <c r="RF25" s="111"/>
      <c r="RG25" s="111"/>
      <c r="RH25" s="111"/>
      <c r="RI25" s="111"/>
      <c r="RJ25" s="111"/>
      <c r="RK25" s="111"/>
      <c r="RL25" s="111"/>
      <c r="RM25" s="111"/>
      <c r="RN25" s="111"/>
      <c r="RO25" s="111"/>
      <c r="RP25" s="111"/>
      <c r="RQ25" s="111"/>
      <c r="RR25" s="111"/>
      <c r="RS25" s="111"/>
      <c r="RT25" s="111"/>
      <c r="RU25" s="111"/>
      <c r="RV25" s="111"/>
      <c r="RW25" s="111"/>
      <c r="RX25" s="111"/>
      <c r="RY25" s="111"/>
      <c r="RZ25" s="111"/>
      <c r="SA25" s="111"/>
      <c r="SB25" s="111"/>
      <c r="SC25" s="111"/>
      <c r="SD25" s="111"/>
      <c r="SE25" s="111"/>
      <c r="SF25" s="111"/>
      <c r="SG25" s="111"/>
      <c r="SH25" s="111"/>
      <c r="SI25" s="111"/>
      <c r="SJ25" s="111"/>
      <c r="SK25" s="111"/>
      <c r="SL25" s="111"/>
      <c r="SM25" s="111"/>
      <c r="SN25" s="111"/>
      <c r="SO25" s="111"/>
      <c r="SP25" s="111"/>
      <c r="SQ25" s="111"/>
      <c r="SR25" s="111"/>
      <c r="SS25" s="111"/>
      <c r="ST25" s="111"/>
      <c r="SU25" s="111"/>
      <c r="SV25" s="111"/>
      <c r="SW25" s="111"/>
      <c r="SX25" s="111"/>
      <c r="SY25" s="111"/>
      <c r="SZ25" s="111"/>
      <c r="TA25" s="111"/>
      <c r="TB25" s="111"/>
      <c r="TC25" s="111"/>
      <c r="TD25" s="111"/>
      <c r="TE25" s="111"/>
      <c r="TF25" s="111"/>
      <c r="TG25" s="111"/>
      <c r="TH25" s="111"/>
      <c r="TI25" s="111"/>
      <c r="TJ25" s="111"/>
      <c r="TK25" s="111"/>
      <c r="TL25" s="111"/>
      <c r="TM25" s="111"/>
      <c r="TN25" s="111"/>
    </row>
    <row r="26" spans="1:540" ht="12.75" customHeight="1" x14ac:dyDescent="0.2">
      <c r="A26" s="111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4"/>
      <c r="N26" s="114"/>
      <c r="O26" s="114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2"/>
      <c r="FO26" s="112"/>
      <c r="FP26" s="112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6"/>
      <c r="HH26" s="111"/>
      <c r="HI26" s="111"/>
      <c r="HJ26" s="111"/>
      <c r="HK26" s="111"/>
      <c r="HL26" s="111"/>
      <c r="HM26" s="117"/>
      <c r="HN26" s="111"/>
      <c r="HO26" s="111"/>
      <c r="HP26" s="111"/>
      <c r="HQ26" s="111"/>
      <c r="HR26" s="111"/>
      <c r="HS26" s="111"/>
      <c r="HT26" s="111"/>
      <c r="HU26" s="111"/>
      <c r="HV26" s="111"/>
      <c r="HW26" s="111"/>
      <c r="HX26" s="111"/>
      <c r="HY26" s="111"/>
      <c r="HZ26" s="111"/>
      <c r="IA26" s="111"/>
      <c r="IB26" s="111"/>
      <c r="IC26" s="111"/>
      <c r="ID26" s="111"/>
      <c r="IE26" s="111"/>
      <c r="IF26" s="111"/>
      <c r="IG26" s="111"/>
      <c r="IH26" s="111"/>
      <c r="II26" s="111"/>
      <c r="IJ26" s="111"/>
      <c r="IK26" s="111"/>
      <c r="IL26" s="111"/>
      <c r="IM26" s="111"/>
      <c r="IN26" s="111"/>
      <c r="IO26" s="111"/>
      <c r="IP26" s="111"/>
      <c r="IQ26" s="111"/>
      <c r="IR26" s="111"/>
      <c r="IS26" s="111"/>
      <c r="IT26" s="111"/>
      <c r="IU26" s="111"/>
      <c r="IV26" s="111"/>
      <c r="IW26" s="111"/>
      <c r="IX26" s="111"/>
      <c r="IY26" s="111"/>
      <c r="IZ26" s="111"/>
      <c r="JA26" s="111"/>
      <c r="JB26" s="111"/>
      <c r="JC26" s="111"/>
      <c r="JD26" s="111"/>
      <c r="JE26" s="111"/>
      <c r="JF26" s="111"/>
      <c r="JG26" s="111"/>
      <c r="JH26" s="111"/>
      <c r="JI26" s="111"/>
      <c r="JJ26" s="111"/>
      <c r="JK26" s="111"/>
      <c r="JL26" s="111"/>
      <c r="JM26" s="111"/>
      <c r="JN26" s="111"/>
      <c r="JO26" s="111"/>
      <c r="JP26" s="111"/>
      <c r="JQ26" s="111"/>
      <c r="JR26" s="111"/>
      <c r="JS26" s="111"/>
      <c r="JT26" s="111"/>
      <c r="JU26" s="111"/>
      <c r="JV26" s="111"/>
      <c r="JW26" s="111"/>
      <c r="JX26" s="111"/>
      <c r="JY26" s="111"/>
      <c r="JZ26" s="111"/>
      <c r="KA26" s="111"/>
      <c r="KB26" s="111"/>
      <c r="KC26" s="111"/>
      <c r="KD26" s="111"/>
      <c r="KE26" s="111"/>
      <c r="KF26" s="111"/>
      <c r="KG26" s="111"/>
      <c r="KH26" s="111"/>
      <c r="KI26" s="111"/>
      <c r="KJ26" s="111"/>
      <c r="KK26" s="111"/>
      <c r="KL26" s="111"/>
      <c r="KM26" s="111"/>
      <c r="KN26" s="111"/>
      <c r="KO26" s="111"/>
      <c r="KP26" s="111"/>
      <c r="KQ26" s="111"/>
      <c r="KR26" s="111"/>
      <c r="KS26" s="111"/>
      <c r="KT26" s="111"/>
      <c r="KU26" s="111"/>
      <c r="KV26" s="111"/>
      <c r="KW26" s="111"/>
      <c r="KX26" s="111"/>
      <c r="KY26" s="111"/>
      <c r="KZ26" s="111"/>
      <c r="LA26" s="111"/>
      <c r="LB26" s="111"/>
      <c r="LC26" s="111"/>
      <c r="LD26" s="111"/>
      <c r="LE26" s="111"/>
      <c r="LF26" s="111"/>
      <c r="LG26" s="111"/>
      <c r="LH26" s="111"/>
      <c r="LI26" s="111"/>
      <c r="LJ26" s="111"/>
      <c r="LK26" s="111"/>
      <c r="LL26" s="111"/>
      <c r="LM26" s="111"/>
      <c r="LN26" s="111"/>
      <c r="LO26" s="111"/>
      <c r="LP26" s="111"/>
      <c r="LQ26" s="111"/>
      <c r="LR26" s="111"/>
      <c r="LS26" s="111"/>
      <c r="LT26" s="111"/>
      <c r="LU26" s="111"/>
      <c r="LV26" s="111"/>
      <c r="LW26" s="111"/>
      <c r="LX26" s="111"/>
      <c r="LY26" s="111"/>
      <c r="LZ26" s="111"/>
      <c r="MA26" s="111"/>
      <c r="MB26" s="111"/>
      <c r="MC26" s="111"/>
      <c r="MD26" s="111"/>
      <c r="ME26" s="111"/>
      <c r="MF26" s="111"/>
      <c r="MG26" s="111"/>
      <c r="MH26" s="111"/>
      <c r="MI26" s="111"/>
      <c r="MJ26" s="111"/>
      <c r="MK26" s="111"/>
      <c r="ML26" s="111"/>
      <c r="MM26" s="111"/>
      <c r="MN26" s="111"/>
      <c r="MO26" s="111"/>
      <c r="MP26" s="111"/>
      <c r="MQ26" s="111"/>
      <c r="MR26" s="111"/>
      <c r="MS26" s="111"/>
      <c r="MT26" s="111"/>
      <c r="MU26" s="111"/>
      <c r="MV26" s="111"/>
      <c r="MW26" s="111"/>
      <c r="MX26" s="111"/>
      <c r="MY26" s="111"/>
      <c r="MZ26" s="111"/>
      <c r="NA26" s="111"/>
      <c r="NB26" s="111"/>
      <c r="NC26" s="111"/>
      <c r="ND26" s="111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1"/>
      <c r="NS26" s="111"/>
      <c r="NT26" s="111"/>
      <c r="NU26" s="111"/>
      <c r="NV26" s="111"/>
      <c r="NW26" s="111"/>
      <c r="NX26" s="111"/>
      <c r="NY26" s="111"/>
      <c r="NZ26" s="111"/>
      <c r="OA26" s="111"/>
      <c r="OB26" s="111"/>
      <c r="OC26" s="111"/>
      <c r="OD26" s="111"/>
      <c r="OE26" s="111"/>
      <c r="OF26" s="111"/>
      <c r="OG26" s="111"/>
      <c r="OH26" s="111"/>
      <c r="OI26" s="111"/>
      <c r="OJ26" s="111"/>
      <c r="OK26" s="111"/>
      <c r="OL26" s="111"/>
      <c r="OM26" s="111"/>
      <c r="ON26" s="111"/>
      <c r="OO26" s="111"/>
      <c r="OP26" s="111"/>
      <c r="OQ26" s="111"/>
      <c r="OR26" s="111"/>
      <c r="OS26" s="111"/>
      <c r="OT26" s="111"/>
      <c r="OU26" s="111"/>
      <c r="OV26" s="111"/>
      <c r="OW26" s="111"/>
      <c r="OX26" s="111"/>
      <c r="OY26" s="111"/>
      <c r="OZ26" s="111"/>
      <c r="PA26" s="111"/>
      <c r="PB26" s="111"/>
      <c r="PC26" s="111"/>
      <c r="PD26" s="111"/>
      <c r="PE26" s="111"/>
      <c r="PF26" s="111"/>
      <c r="PG26" s="111"/>
      <c r="PH26" s="111"/>
      <c r="PI26" s="111"/>
      <c r="PJ26" s="111"/>
      <c r="PK26" s="111"/>
      <c r="PL26" s="111"/>
      <c r="PM26" s="111"/>
      <c r="PN26" s="111"/>
      <c r="PO26" s="111"/>
      <c r="PP26" s="111"/>
      <c r="PQ26" s="111"/>
      <c r="PR26" s="111"/>
      <c r="PS26" s="111"/>
      <c r="PT26" s="111"/>
      <c r="PU26" s="111"/>
      <c r="PV26" s="111"/>
      <c r="PW26" s="111"/>
      <c r="PX26" s="111"/>
      <c r="PY26" s="111"/>
      <c r="PZ26" s="111"/>
      <c r="QA26" s="111"/>
      <c r="QB26" s="111"/>
      <c r="QC26" s="111"/>
      <c r="QD26" s="111"/>
      <c r="QE26" s="111"/>
      <c r="QF26" s="111"/>
      <c r="QG26" s="111"/>
      <c r="QH26" s="111"/>
      <c r="QI26" s="111"/>
      <c r="QJ26" s="111"/>
      <c r="QK26" s="111"/>
      <c r="QL26" s="111"/>
      <c r="QM26" s="111"/>
      <c r="QN26" s="111"/>
      <c r="QO26" s="111"/>
      <c r="QP26" s="111"/>
      <c r="QQ26" s="111"/>
      <c r="QR26" s="111"/>
      <c r="QS26" s="111"/>
      <c r="QT26" s="111"/>
      <c r="QU26" s="111"/>
      <c r="QV26" s="111"/>
      <c r="QW26" s="111"/>
      <c r="QX26" s="111"/>
      <c r="QY26" s="111"/>
      <c r="QZ26" s="111"/>
      <c r="RA26" s="111"/>
      <c r="RB26" s="111"/>
      <c r="RC26" s="111"/>
      <c r="RD26" s="111"/>
      <c r="RE26" s="111"/>
      <c r="RF26" s="111"/>
      <c r="RG26" s="111"/>
      <c r="RH26" s="111"/>
      <c r="RI26" s="111"/>
      <c r="RJ26" s="111"/>
      <c r="RK26" s="111"/>
      <c r="RL26" s="111"/>
      <c r="RM26" s="111"/>
      <c r="RN26" s="111"/>
      <c r="RO26" s="111"/>
      <c r="RP26" s="111"/>
      <c r="RQ26" s="111"/>
      <c r="RR26" s="111"/>
      <c r="RS26" s="111"/>
      <c r="RT26" s="111"/>
      <c r="RU26" s="111"/>
      <c r="RV26" s="111"/>
      <c r="RW26" s="111"/>
      <c r="RX26" s="111"/>
      <c r="RY26" s="111"/>
      <c r="RZ26" s="111"/>
      <c r="SA26" s="111"/>
      <c r="SB26" s="111"/>
      <c r="SC26" s="111"/>
      <c r="SD26" s="111"/>
      <c r="SE26" s="111"/>
      <c r="SF26" s="111"/>
      <c r="SG26" s="111"/>
      <c r="SH26" s="111"/>
      <c r="SI26" s="111"/>
      <c r="SJ26" s="111"/>
      <c r="SK26" s="111"/>
      <c r="SL26" s="111"/>
      <c r="SM26" s="111"/>
      <c r="SN26" s="111"/>
      <c r="SO26" s="111"/>
      <c r="SP26" s="111"/>
      <c r="SQ26" s="111"/>
      <c r="SR26" s="111"/>
      <c r="SS26" s="111"/>
      <c r="ST26" s="111"/>
      <c r="SU26" s="111"/>
      <c r="SV26" s="111"/>
      <c r="SW26" s="111"/>
      <c r="SX26" s="111"/>
      <c r="SY26" s="111"/>
      <c r="SZ26" s="111"/>
      <c r="TA26" s="111"/>
      <c r="TB26" s="111"/>
      <c r="TC26" s="111"/>
      <c r="TD26" s="111"/>
      <c r="TE26" s="111"/>
      <c r="TF26" s="111"/>
      <c r="TG26" s="111"/>
      <c r="TH26" s="111"/>
      <c r="TI26" s="111"/>
      <c r="TJ26" s="111"/>
      <c r="TK26" s="111"/>
      <c r="TL26" s="111"/>
      <c r="TM26" s="111"/>
      <c r="TN26" s="111"/>
    </row>
    <row r="27" spans="1:540" ht="12.75" customHeight="1" x14ac:dyDescent="0.2">
      <c r="A27" s="111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4"/>
      <c r="N27" s="114"/>
      <c r="O27" s="114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2"/>
      <c r="FO27" s="112"/>
      <c r="FP27" s="112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6"/>
      <c r="HH27" s="111"/>
      <c r="HI27" s="111"/>
      <c r="HJ27" s="111"/>
      <c r="HK27" s="111"/>
      <c r="HL27" s="111"/>
      <c r="HM27" s="117"/>
      <c r="HN27" s="111"/>
      <c r="HO27" s="111"/>
      <c r="HP27" s="111"/>
      <c r="HQ27" s="111"/>
      <c r="HR27" s="111"/>
      <c r="HS27" s="111"/>
      <c r="HT27" s="111"/>
      <c r="HU27" s="111"/>
      <c r="HV27" s="111"/>
      <c r="HW27" s="111"/>
      <c r="HX27" s="111"/>
      <c r="HY27" s="111"/>
      <c r="HZ27" s="111"/>
      <c r="IA27" s="111"/>
      <c r="IB27" s="111"/>
      <c r="IC27" s="111"/>
      <c r="ID27" s="111"/>
      <c r="IE27" s="111"/>
      <c r="IF27" s="111"/>
      <c r="IG27" s="111"/>
      <c r="IH27" s="111"/>
      <c r="II27" s="111"/>
      <c r="IJ27" s="111"/>
      <c r="IK27" s="111"/>
      <c r="IL27" s="111"/>
      <c r="IM27" s="111"/>
      <c r="IN27" s="111"/>
      <c r="IO27" s="111"/>
      <c r="IP27" s="111"/>
      <c r="IQ27" s="111"/>
      <c r="IR27" s="111"/>
      <c r="IS27" s="111"/>
      <c r="IT27" s="111"/>
      <c r="IU27" s="111"/>
      <c r="IV27" s="111"/>
      <c r="IW27" s="111"/>
      <c r="IX27" s="111"/>
      <c r="IY27" s="111"/>
      <c r="IZ27" s="111"/>
      <c r="JA27" s="111"/>
      <c r="JB27" s="111"/>
      <c r="JC27" s="111"/>
      <c r="JD27" s="111"/>
      <c r="JE27" s="111"/>
      <c r="JF27" s="111"/>
      <c r="JG27" s="111"/>
      <c r="JH27" s="111"/>
      <c r="JI27" s="111"/>
      <c r="JJ27" s="111"/>
      <c r="JK27" s="111"/>
      <c r="JL27" s="111"/>
      <c r="JM27" s="111"/>
      <c r="JN27" s="111"/>
      <c r="JO27" s="111"/>
      <c r="JP27" s="111"/>
      <c r="JQ27" s="111"/>
      <c r="JR27" s="111"/>
      <c r="JS27" s="111"/>
      <c r="JT27" s="111"/>
      <c r="JU27" s="111"/>
      <c r="JV27" s="111"/>
      <c r="JW27" s="111"/>
      <c r="JX27" s="111"/>
      <c r="JY27" s="111"/>
      <c r="JZ27" s="111"/>
      <c r="KA27" s="111"/>
      <c r="KB27" s="111"/>
      <c r="KC27" s="111"/>
      <c r="KD27" s="111"/>
      <c r="KE27" s="111"/>
      <c r="KF27" s="111"/>
      <c r="KG27" s="111"/>
      <c r="KH27" s="111"/>
      <c r="KI27" s="111"/>
      <c r="KJ27" s="111"/>
      <c r="KK27" s="111"/>
      <c r="KL27" s="111"/>
      <c r="KM27" s="111"/>
      <c r="KN27" s="111"/>
      <c r="KO27" s="111"/>
      <c r="KP27" s="111"/>
      <c r="KQ27" s="111"/>
      <c r="KR27" s="111"/>
      <c r="KS27" s="111"/>
      <c r="KT27" s="111"/>
      <c r="KU27" s="111"/>
      <c r="KV27" s="111"/>
      <c r="KW27" s="111"/>
      <c r="KX27" s="111"/>
      <c r="KY27" s="111"/>
      <c r="KZ27" s="111"/>
      <c r="LA27" s="111"/>
      <c r="LB27" s="111"/>
      <c r="LC27" s="111"/>
      <c r="LD27" s="111"/>
      <c r="LE27" s="111"/>
      <c r="LF27" s="111"/>
      <c r="LG27" s="111"/>
      <c r="LH27" s="111"/>
      <c r="LI27" s="111"/>
      <c r="LJ27" s="111"/>
      <c r="LK27" s="111"/>
      <c r="LL27" s="111"/>
      <c r="LM27" s="111"/>
      <c r="LN27" s="111"/>
      <c r="LO27" s="111"/>
      <c r="LP27" s="111"/>
      <c r="LQ27" s="111"/>
      <c r="LR27" s="111"/>
      <c r="LS27" s="111"/>
      <c r="LT27" s="111"/>
      <c r="LU27" s="111"/>
      <c r="LV27" s="111"/>
      <c r="LW27" s="111"/>
      <c r="LX27" s="111"/>
      <c r="LY27" s="111"/>
      <c r="LZ27" s="111"/>
      <c r="MA27" s="111"/>
      <c r="MB27" s="111"/>
      <c r="MC27" s="111"/>
      <c r="MD27" s="111"/>
      <c r="ME27" s="111"/>
      <c r="MF27" s="111"/>
      <c r="MG27" s="111"/>
      <c r="MH27" s="111"/>
      <c r="MI27" s="111"/>
      <c r="MJ27" s="111"/>
      <c r="MK27" s="111"/>
      <c r="ML27" s="111"/>
      <c r="MM27" s="111"/>
      <c r="MN27" s="111"/>
      <c r="MO27" s="111"/>
      <c r="MP27" s="111"/>
      <c r="MQ27" s="111"/>
      <c r="MR27" s="111"/>
      <c r="MS27" s="111"/>
      <c r="MT27" s="111"/>
      <c r="MU27" s="111"/>
      <c r="MV27" s="111"/>
      <c r="MW27" s="111"/>
      <c r="MX27" s="111"/>
      <c r="MY27" s="111"/>
      <c r="MZ27" s="111"/>
      <c r="NA27" s="111"/>
      <c r="NB27" s="111"/>
      <c r="NC27" s="111"/>
      <c r="ND27" s="111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1"/>
      <c r="NS27" s="111"/>
      <c r="NT27" s="111"/>
      <c r="NU27" s="111"/>
      <c r="NV27" s="111"/>
      <c r="NW27" s="111"/>
      <c r="NX27" s="111"/>
      <c r="NY27" s="111"/>
      <c r="NZ27" s="111"/>
      <c r="OA27" s="111"/>
      <c r="OB27" s="111"/>
      <c r="OC27" s="111"/>
      <c r="OD27" s="111"/>
      <c r="OE27" s="111"/>
      <c r="OF27" s="111"/>
      <c r="OG27" s="111"/>
      <c r="OH27" s="111"/>
      <c r="OI27" s="111"/>
      <c r="OJ27" s="111"/>
      <c r="OK27" s="111"/>
      <c r="OL27" s="111"/>
      <c r="OM27" s="111"/>
      <c r="ON27" s="111"/>
      <c r="OO27" s="111"/>
      <c r="OP27" s="111"/>
      <c r="OQ27" s="111"/>
      <c r="OR27" s="111"/>
      <c r="OS27" s="111"/>
      <c r="OT27" s="111"/>
      <c r="OU27" s="111"/>
      <c r="OV27" s="111"/>
      <c r="OW27" s="111"/>
      <c r="OX27" s="111"/>
      <c r="OY27" s="111"/>
      <c r="OZ27" s="111"/>
      <c r="PA27" s="111"/>
      <c r="PB27" s="111"/>
      <c r="PC27" s="111"/>
      <c r="PD27" s="111"/>
      <c r="PE27" s="111"/>
      <c r="PF27" s="111"/>
      <c r="PG27" s="111"/>
      <c r="PH27" s="111"/>
      <c r="PI27" s="111"/>
      <c r="PJ27" s="111"/>
      <c r="PK27" s="111"/>
      <c r="PL27" s="111"/>
      <c r="PM27" s="111"/>
      <c r="PN27" s="111"/>
      <c r="PO27" s="111"/>
      <c r="PP27" s="111"/>
      <c r="PQ27" s="111"/>
      <c r="PR27" s="111"/>
      <c r="PS27" s="111"/>
      <c r="PT27" s="111"/>
      <c r="PU27" s="111"/>
      <c r="PV27" s="111"/>
      <c r="PW27" s="111"/>
      <c r="PX27" s="111"/>
      <c r="PY27" s="111"/>
      <c r="PZ27" s="111"/>
      <c r="QA27" s="111"/>
      <c r="QB27" s="111"/>
      <c r="QC27" s="111"/>
      <c r="QD27" s="111"/>
      <c r="QE27" s="111"/>
      <c r="QF27" s="111"/>
      <c r="QG27" s="111"/>
      <c r="QH27" s="111"/>
      <c r="QI27" s="111"/>
      <c r="QJ27" s="111"/>
      <c r="QK27" s="111"/>
      <c r="QL27" s="111"/>
      <c r="QM27" s="111"/>
      <c r="QN27" s="111"/>
      <c r="QO27" s="111"/>
      <c r="QP27" s="111"/>
      <c r="QQ27" s="111"/>
      <c r="QR27" s="111"/>
      <c r="QS27" s="111"/>
      <c r="QT27" s="111"/>
      <c r="QU27" s="111"/>
      <c r="QV27" s="111"/>
      <c r="QW27" s="111"/>
      <c r="QX27" s="111"/>
      <c r="QY27" s="111"/>
      <c r="QZ27" s="111"/>
      <c r="RA27" s="111"/>
      <c r="RB27" s="111"/>
      <c r="RC27" s="111"/>
      <c r="RD27" s="111"/>
      <c r="RE27" s="111"/>
      <c r="RF27" s="111"/>
      <c r="RG27" s="111"/>
      <c r="RH27" s="111"/>
      <c r="RI27" s="111"/>
      <c r="RJ27" s="111"/>
      <c r="RK27" s="111"/>
      <c r="RL27" s="111"/>
      <c r="RM27" s="111"/>
      <c r="RN27" s="111"/>
      <c r="RO27" s="111"/>
      <c r="RP27" s="111"/>
      <c r="RQ27" s="111"/>
      <c r="RR27" s="111"/>
      <c r="RS27" s="111"/>
      <c r="RT27" s="111"/>
      <c r="RU27" s="111"/>
      <c r="RV27" s="111"/>
      <c r="RW27" s="111"/>
      <c r="RX27" s="111"/>
      <c r="RY27" s="111"/>
      <c r="RZ27" s="111"/>
      <c r="SA27" s="111"/>
      <c r="SB27" s="111"/>
      <c r="SC27" s="111"/>
      <c r="SD27" s="111"/>
      <c r="SE27" s="111"/>
      <c r="SF27" s="111"/>
      <c r="SG27" s="111"/>
      <c r="SH27" s="111"/>
      <c r="SI27" s="111"/>
      <c r="SJ27" s="111"/>
      <c r="SK27" s="111"/>
      <c r="SL27" s="111"/>
      <c r="SM27" s="111"/>
      <c r="SN27" s="111"/>
      <c r="SO27" s="111"/>
      <c r="SP27" s="111"/>
      <c r="SQ27" s="111"/>
      <c r="SR27" s="111"/>
      <c r="SS27" s="111"/>
      <c r="ST27" s="111"/>
      <c r="SU27" s="111"/>
      <c r="SV27" s="111"/>
      <c r="SW27" s="111"/>
      <c r="SX27" s="111"/>
      <c r="SY27" s="111"/>
      <c r="SZ27" s="111"/>
      <c r="TA27" s="111"/>
      <c r="TB27" s="111"/>
      <c r="TC27" s="111"/>
      <c r="TD27" s="111"/>
      <c r="TE27" s="111"/>
      <c r="TF27" s="111"/>
      <c r="TG27" s="111"/>
      <c r="TH27" s="111"/>
      <c r="TI27" s="111"/>
      <c r="TJ27" s="111"/>
      <c r="TK27" s="111"/>
      <c r="TL27" s="111"/>
      <c r="TM27" s="111"/>
      <c r="TN27" s="111"/>
    </row>
    <row r="28" spans="1:540" ht="12.75" customHeight="1" x14ac:dyDescent="0.2">
      <c r="A28" s="111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4"/>
      <c r="N28" s="114"/>
      <c r="O28" s="114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2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2"/>
      <c r="CQ28" s="112"/>
      <c r="CR28" s="112"/>
      <c r="CS28" s="112"/>
      <c r="CT28" s="112"/>
      <c r="CU28" s="112"/>
      <c r="CV28" s="112"/>
      <c r="CW28" s="112"/>
      <c r="CX28" s="112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2"/>
      <c r="FO28" s="112"/>
      <c r="FP28" s="112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6"/>
      <c r="HH28" s="111"/>
      <c r="HI28" s="111"/>
      <c r="HJ28" s="111"/>
      <c r="HK28" s="111"/>
      <c r="HL28" s="111"/>
      <c r="HM28" s="117"/>
      <c r="HN28" s="111"/>
      <c r="HO28" s="111"/>
      <c r="HP28" s="111"/>
      <c r="HQ28" s="111"/>
      <c r="HR28" s="111"/>
      <c r="HS28" s="111"/>
      <c r="HT28" s="111"/>
      <c r="HU28" s="111"/>
      <c r="HV28" s="111"/>
      <c r="HW28" s="111"/>
      <c r="HX28" s="111"/>
      <c r="HY28" s="111"/>
      <c r="HZ28" s="111"/>
      <c r="IA28" s="111"/>
      <c r="IB28" s="111"/>
      <c r="IC28" s="111"/>
      <c r="ID28" s="111"/>
      <c r="IE28" s="111"/>
      <c r="IF28" s="111"/>
      <c r="IG28" s="111"/>
      <c r="IH28" s="111"/>
      <c r="II28" s="111"/>
      <c r="IJ28" s="111"/>
      <c r="IK28" s="111"/>
      <c r="IL28" s="111"/>
      <c r="IM28" s="111"/>
      <c r="IN28" s="111"/>
      <c r="IO28" s="111"/>
      <c r="IP28" s="111"/>
      <c r="IQ28" s="111"/>
      <c r="IR28" s="111"/>
      <c r="IS28" s="111"/>
      <c r="IT28" s="111"/>
      <c r="IU28" s="111"/>
      <c r="IV28" s="111"/>
      <c r="IW28" s="111"/>
      <c r="IX28" s="111"/>
      <c r="IY28" s="111"/>
      <c r="IZ28" s="111"/>
      <c r="JA28" s="111"/>
      <c r="JB28" s="111"/>
      <c r="JC28" s="111"/>
      <c r="JD28" s="111"/>
      <c r="JE28" s="111"/>
      <c r="JF28" s="111"/>
      <c r="JG28" s="111"/>
      <c r="JH28" s="111"/>
      <c r="JI28" s="111"/>
      <c r="JJ28" s="111"/>
      <c r="JK28" s="111"/>
      <c r="JL28" s="111"/>
      <c r="JM28" s="111"/>
      <c r="JN28" s="111"/>
      <c r="JO28" s="111"/>
      <c r="JP28" s="111"/>
      <c r="JQ28" s="111"/>
      <c r="JR28" s="111"/>
      <c r="JS28" s="111"/>
      <c r="JT28" s="111"/>
      <c r="JU28" s="111"/>
      <c r="JV28" s="111"/>
      <c r="JW28" s="111"/>
      <c r="JX28" s="111"/>
      <c r="JY28" s="111"/>
      <c r="JZ28" s="111"/>
      <c r="KA28" s="111"/>
      <c r="KB28" s="111"/>
      <c r="KC28" s="111"/>
      <c r="KD28" s="111"/>
      <c r="KE28" s="111"/>
      <c r="KF28" s="111"/>
      <c r="KG28" s="111"/>
      <c r="KH28" s="111"/>
      <c r="KI28" s="111"/>
      <c r="KJ28" s="111"/>
      <c r="KK28" s="111"/>
      <c r="KL28" s="111"/>
      <c r="KM28" s="111"/>
      <c r="KN28" s="111"/>
      <c r="KO28" s="111"/>
      <c r="KP28" s="111"/>
      <c r="KQ28" s="111"/>
      <c r="KR28" s="111"/>
      <c r="KS28" s="111"/>
      <c r="KT28" s="111"/>
      <c r="KU28" s="111"/>
      <c r="KV28" s="111"/>
      <c r="KW28" s="111"/>
      <c r="KX28" s="111"/>
      <c r="KY28" s="111"/>
      <c r="KZ28" s="111"/>
      <c r="LA28" s="111"/>
      <c r="LB28" s="111"/>
      <c r="LC28" s="111"/>
      <c r="LD28" s="111"/>
      <c r="LE28" s="111"/>
      <c r="LF28" s="111"/>
      <c r="LG28" s="111"/>
      <c r="LH28" s="111"/>
      <c r="LI28" s="111"/>
      <c r="LJ28" s="111"/>
      <c r="LK28" s="111"/>
      <c r="LL28" s="111"/>
      <c r="LM28" s="111"/>
      <c r="LN28" s="111"/>
      <c r="LO28" s="111"/>
      <c r="LP28" s="111"/>
      <c r="LQ28" s="111"/>
      <c r="LR28" s="111"/>
      <c r="LS28" s="111"/>
      <c r="LT28" s="111"/>
      <c r="LU28" s="111"/>
      <c r="LV28" s="111"/>
      <c r="LW28" s="111"/>
      <c r="LX28" s="111"/>
      <c r="LY28" s="111"/>
      <c r="LZ28" s="111"/>
      <c r="MA28" s="111"/>
      <c r="MB28" s="111"/>
      <c r="MC28" s="111"/>
      <c r="MD28" s="111"/>
      <c r="ME28" s="111"/>
      <c r="MF28" s="111"/>
      <c r="MG28" s="111"/>
      <c r="MH28" s="111"/>
      <c r="MI28" s="111"/>
      <c r="MJ28" s="111"/>
      <c r="MK28" s="111"/>
      <c r="ML28" s="111"/>
      <c r="MM28" s="111"/>
      <c r="MN28" s="111"/>
      <c r="MO28" s="111"/>
      <c r="MP28" s="111"/>
      <c r="MQ28" s="111"/>
      <c r="MR28" s="111"/>
      <c r="MS28" s="111"/>
      <c r="MT28" s="111"/>
      <c r="MU28" s="111"/>
      <c r="MV28" s="111"/>
      <c r="MW28" s="111"/>
      <c r="MX28" s="111"/>
      <c r="MY28" s="111"/>
      <c r="MZ28" s="111"/>
      <c r="NA28" s="111"/>
      <c r="NB28" s="111"/>
      <c r="NC28" s="111"/>
      <c r="ND28" s="111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1"/>
      <c r="NS28" s="111"/>
      <c r="NT28" s="111"/>
      <c r="NU28" s="111"/>
      <c r="NV28" s="111"/>
      <c r="NW28" s="111"/>
      <c r="NX28" s="111"/>
      <c r="NY28" s="111"/>
      <c r="NZ28" s="111"/>
      <c r="OA28" s="111"/>
      <c r="OB28" s="111"/>
      <c r="OC28" s="111"/>
      <c r="OD28" s="111"/>
      <c r="OE28" s="111"/>
      <c r="OF28" s="111"/>
      <c r="OG28" s="111"/>
      <c r="OH28" s="111"/>
      <c r="OI28" s="111"/>
      <c r="OJ28" s="111"/>
      <c r="OK28" s="111"/>
      <c r="OL28" s="111"/>
      <c r="OM28" s="111"/>
      <c r="ON28" s="111"/>
      <c r="OO28" s="111"/>
      <c r="OP28" s="111"/>
      <c r="OQ28" s="111"/>
      <c r="OR28" s="111"/>
      <c r="OS28" s="111"/>
      <c r="OT28" s="111"/>
      <c r="OU28" s="111"/>
      <c r="OV28" s="111"/>
      <c r="OW28" s="111"/>
      <c r="OX28" s="111"/>
      <c r="OY28" s="111"/>
      <c r="OZ28" s="111"/>
      <c r="PA28" s="111"/>
      <c r="PB28" s="111"/>
      <c r="PC28" s="111"/>
      <c r="PD28" s="111"/>
      <c r="PE28" s="111"/>
      <c r="PF28" s="111"/>
      <c r="PG28" s="111"/>
      <c r="PH28" s="111"/>
      <c r="PI28" s="111"/>
      <c r="PJ28" s="111"/>
      <c r="PK28" s="111"/>
      <c r="PL28" s="111"/>
      <c r="PM28" s="111"/>
      <c r="PN28" s="111"/>
      <c r="PO28" s="111"/>
      <c r="PP28" s="111"/>
      <c r="PQ28" s="111"/>
      <c r="PR28" s="111"/>
      <c r="PS28" s="111"/>
      <c r="PT28" s="111"/>
      <c r="PU28" s="111"/>
      <c r="PV28" s="111"/>
      <c r="PW28" s="111"/>
      <c r="PX28" s="111"/>
      <c r="PY28" s="111"/>
      <c r="PZ28" s="111"/>
      <c r="QA28" s="111"/>
      <c r="QB28" s="111"/>
      <c r="QC28" s="111"/>
      <c r="QD28" s="111"/>
      <c r="QE28" s="111"/>
      <c r="QF28" s="111"/>
      <c r="QG28" s="111"/>
      <c r="QH28" s="111"/>
      <c r="QI28" s="111"/>
      <c r="QJ28" s="111"/>
      <c r="QK28" s="111"/>
      <c r="QL28" s="111"/>
      <c r="QM28" s="111"/>
      <c r="QN28" s="111"/>
      <c r="QO28" s="111"/>
      <c r="QP28" s="111"/>
      <c r="QQ28" s="111"/>
      <c r="QR28" s="111"/>
      <c r="QS28" s="111"/>
      <c r="QT28" s="111"/>
      <c r="QU28" s="111"/>
      <c r="QV28" s="111"/>
      <c r="QW28" s="111"/>
      <c r="QX28" s="111"/>
      <c r="QY28" s="111"/>
      <c r="QZ28" s="111"/>
      <c r="RA28" s="111"/>
      <c r="RB28" s="111"/>
      <c r="RC28" s="111"/>
      <c r="RD28" s="111"/>
      <c r="RE28" s="111"/>
      <c r="RF28" s="111"/>
      <c r="RG28" s="111"/>
      <c r="RH28" s="111"/>
      <c r="RI28" s="111"/>
      <c r="RJ28" s="111"/>
      <c r="RK28" s="111"/>
      <c r="RL28" s="111"/>
      <c r="RM28" s="111"/>
      <c r="RN28" s="111"/>
      <c r="RO28" s="111"/>
      <c r="RP28" s="111"/>
      <c r="RQ28" s="111"/>
      <c r="RR28" s="111"/>
      <c r="RS28" s="111"/>
      <c r="RT28" s="111"/>
      <c r="RU28" s="111"/>
      <c r="RV28" s="111"/>
      <c r="RW28" s="111"/>
      <c r="RX28" s="111"/>
      <c r="RY28" s="111"/>
      <c r="RZ28" s="111"/>
      <c r="SA28" s="111"/>
      <c r="SB28" s="111"/>
      <c r="SC28" s="111"/>
      <c r="SD28" s="111"/>
      <c r="SE28" s="111"/>
      <c r="SF28" s="111"/>
      <c r="SG28" s="111"/>
      <c r="SH28" s="111"/>
      <c r="SI28" s="111"/>
      <c r="SJ28" s="111"/>
      <c r="SK28" s="111"/>
      <c r="SL28" s="111"/>
      <c r="SM28" s="111"/>
      <c r="SN28" s="111"/>
      <c r="SO28" s="111"/>
      <c r="SP28" s="111"/>
      <c r="SQ28" s="111"/>
      <c r="SR28" s="111"/>
      <c r="SS28" s="111"/>
      <c r="ST28" s="111"/>
      <c r="SU28" s="111"/>
      <c r="SV28" s="111"/>
      <c r="SW28" s="111"/>
      <c r="SX28" s="111"/>
      <c r="SY28" s="111"/>
      <c r="SZ28" s="111"/>
      <c r="TA28" s="111"/>
      <c r="TB28" s="111"/>
      <c r="TC28" s="111"/>
      <c r="TD28" s="111"/>
      <c r="TE28" s="111"/>
      <c r="TF28" s="111"/>
      <c r="TG28" s="111"/>
      <c r="TH28" s="111"/>
      <c r="TI28" s="111"/>
      <c r="TJ28" s="111"/>
      <c r="TK28" s="111"/>
      <c r="TL28" s="111"/>
      <c r="TM28" s="111"/>
      <c r="TN28" s="111"/>
    </row>
    <row r="29" spans="1:540" ht="12.75" customHeight="1" x14ac:dyDescent="0.2">
      <c r="A29" s="111"/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2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2"/>
      <c r="CQ29" s="112"/>
      <c r="CR29" s="112"/>
      <c r="CS29" s="112"/>
      <c r="CT29" s="112"/>
      <c r="CU29" s="112"/>
      <c r="CV29" s="112"/>
      <c r="CW29" s="112"/>
      <c r="CX29" s="112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2"/>
      <c r="FO29" s="112"/>
      <c r="FP29" s="112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6"/>
      <c r="HH29" s="111"/>
      <c r="HI29" s="111"/>
      <c r="HJ29" s="111"/>
      <c r="HK29" s="111"/>
      <c r="HL29" s="111"/>
      <c r="HM29" s="117"/>
      <c r="HN29" s="111"/>
      <c r="HO29" s="111"/>
      <c r="HP29" s="111"/>
      <c r="HQ29" s="111"/>
      <c r="HR29" s="111"/>
      <c r="HS29" s="111"/>
      <c r="HT29" s="111"/>
      <c r="HU29" s="111"/>
      <c r="HV29" s="111"/>
      <c r="HW29" s="111"/>
      <c r="HX29" s="111"/>
      <c r="HY29" s="111"/>
      <c r="HZ29" s="111"/>
      <c r="IA29" s="111"/>
      <c r="IB29" s="111"/>
      <c r="IC29" s="111"/>
      <c r="ID29" s="111"/>
      <c r="IE29" s="111"/>
      <c r="IF29" s="111"/>
      <c r="IG29" s="111"/>
      <c r="IH29" s="111"/>
      <c r="II29" s="111"/>
      <c r="IJ29" s="111"/>
      <c r="IK29" s="111"/>
      <c r="IL29" s="111"/>
      <c r="IM29" s="111"/>
      <c r="IN29" s="111"/>
      <c r="IO29" s="111"/>
      <c r="IP29" s="111"/>
      <c r="IQ29" s="111"/>
      <c r="IR29" s="111"/>
      <c r="IS29" s="111"/>
      <c r="IT29" s="111"/>
      <c r="IU29" s="111"/>
      <c r="IV29" s="111"/>
      <c r="IW29" s="111"/>
      <c r="IX29" s="111"/>
      <c r="IY29" s="111"/>
      <c r="IZ29" s="111"/>
      <c r="JA29" s="111"/>
      <c r="JB29" s="111"/>
      <c r="JC29" s="111"/>
      <c r="JD29" s="111"/>
      <c r="JE29" s="111"/>
      <c r="JF29" s="111"/>
      <c r="JG29" s="111"/>
      <c r="JH29" s="111"/>
      <c r="JI29" s="111"/>
      <c r="JJ29" s="111"/>
      <c r="JK29" s="111"/>
      <c r="JL29" s="111"/>
      <c r="JM29" s="111"/>
      <c r="JN29" s="111"/>
      <c r="JO29" s="111"/>
      <c r="JP29" s="111"/>
      <c r="JQ29" s="111"/>
      <c r="JR29" s="111"/>
      <c r="JS29" s="111"/>
      <c r="JT29" s="111"/>
      <c r="JU29" s="111"/>
      <c r="JV29" s="111"/>
      <c r="JW29" s="111"/>
      <c r="JX29" s="111"/>
      <c r="JY29" s="111"/>
      <c r="JZ29" s="111"/>
      <c r="KA29" s="111"/>
      <c r="KB29" s="111"/>
      <c r="KC29" s="111"/>
      <c r="KD29" s="111"/>
      <c r="KE29" s="111"/>
      <c r="KF29" s="111"/>
      <c r="KG29" s="111"/>
      <c r="KH29" s="111"/>
      <c r="KI29" s="111"/>
      <c r="KJ29" s="111"/>
      <c r="KK29" s="111"/>
      <c r="KL29" s="111"/>
      <c r="KM29" s="111"/>
      <c r="KN29" s="111"/>
      <c r="KO29" s="111"/>
      <c r="KP29" s="111"/>
      <c r="KQ29" s="111"/>
      <c r="KR29" s="111"/>
      <c r="KS29" s="111"/>
      <c r="KT29" s="111"/>
      <c r="KU29" s="111"/>
      <c r="KV29" s="111"/>
      <c r="KW29" s="111"/>
      <c r="KX29" s="111"/>
      <c r="KY29" s="111"/>
      <c r="KZ29" s="111"/>
      <c r="LA29" s="111"/>
      <c r="LB29" s="111"/>
      <c r="LC29" s="111"/>
      <c r="LD29" s="111"/>
      <c r="LE29" s="111"/>
      <c r="LF29" s="111"/>
      <c r="LG29" s="111"/>
      <c r="LH29" s="111"/>
      <c r="LI29" s="111"/>
      <c r="LJ29" s="111"/>
      <c r="LK29" s="111"/>
      <c r="LL29" s="111"/>
      <c r="LM29" s="111"/>
      <c r="LN29" s="111"/>
      <c r="LO29" s="111"/>
      <c r="LP29" s="111"/>
      <c r="LQ29" s="111"/>
      <c r="LR29" s="111"/>
      <c r="LS29" s="111"/>
      <c r="LT29" s="111"/>
      <c r="LU29" s="111"/>
      <c r="LV29" s="111"/>
      <c r="LW29" s="111"/>
      <c r="LX29" s="111"/>
      <c r="LY29" s="111"/>
      <c r="LZ29" s="111"/>
      <c r="MA29" s="111"/>
      <c r="MB29" s="111"/>
      <c r="MC29" s="111"/>
      <c r="MD29" s="111"/>
      <c r="ME29" s="111"/>
      <c r="MF29" s="111"/>
      <c r="MG29" s="111"/>
      <c r="MH29" s="111"/>
      <c r="MI29" s="111"/>
      <c r="MJ29" s="111"/>
      <c r="MK29" s="111"/>
      <c r="ML29" s="111"/>
      <c r="MM29" s="111"/>
      <c r="MN29" s="111"/>
      <c r="MO29" s="111"/>
      <c r="MP29" s="111"/>
      <c r="MQ29" s="111"/>
      <c r="MR29" s="111"/>
      <c r="MS29" s="111"/>
      <c r="MT29" s="111"/>
      <c r="MU29" s="111"/>
      <c r="MV29" s="111"/>
      <c r="MW29" s="111"/>
      <c r="MX29" s="111"/>
      <c r="MY29" s="111"/>
      <c r="MZ29" s="111"/>
      <c r="NA29" s="111"/>
      <c r="NB29" s="111"/>
      <c r="NC29" s="111"/>
      <c r="ND29" s="111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1"/>
      <c r="NS29" s="111"/>
      <c r="NT29" s="111"/>
      <c r="NU29" s="111"/>
      <c r="NV29" s="111"/>
      <c r="NW29" s="111"/>
      <c r="NX29" s="111"/>
      <c r="NY29" s="111"/>
      <c r="NZ29" s="111"/>
      <c r="OA29" s="111"/>
      <c r="OB29" s="111"/>
      <c r="OC29" s="111"/>
      <c r="OD29" s="111"/>
      <c r="OE29" s="111"/>
      <c r="OF29" s="111"/>
      <c r="OG29" s="111"/>
      <c r="OH29" s="111"/>
      <c r="OI29" s="111"/>
      <c r="OJ29" s="111"/>
      <c r="OK29" s="111"/>
      <c r="OL29" s="111"/>
      <c r="OM29" s="111"/>
      <c r="ON29" s="111"/>
      <c r="OO29" s="111"/>
      <c r="OP29" s="111"/>
      <c r="OQ29" s="111"/>
      <c r="OR29" s="111"/>
      <c r="OS29" s="111"/>
      <c r="OT29" s="111"/>
      <c r="OU29" s="111"/>
      <c r="OV29" s="111"/>
      <c r="OW29" s="111"/>
      <c r="OX29" s="111"/>
      <c r="OY29" s="111"/>
      <c r="OZ29" s="111"/>
      <c r="PA29" s="111"/>
      <c r="PB29" s="111"/>
      <c r="PC29" s="111"/>
      <c r="PD29" s="111"/>
      <c r="PE29" s="111"/>
      <c r="PF29" s="111"/>
      <c r="PG29" s="111"/>
      <c r="PH29" s="111"/>
      <c r="PI29" s="111"/>
      <c r="PJ29" s="111"/>
      <c r="PK29" s="111"/>
      <c r="PL29" s="111"/>
      <c r="PM29" s="111"/>
      <c r="PN29" s="111"/>
      <c r="PO29" s="111"/>
      <c r="PP29" s="111"/>
      <c r="PQ29" s="111"/>
      <c r="PR29" s="111"/>
      <c r="PS29" s="111"/>
      <c r="PT29" s="111"/>
      <c r="PU29" s="111"/>
      <c r="PV29" s="111"/>
      <c r="PW29" s="111"/>
      <c r="PX29" s="111"/>
      <c r="PY29" s="111"/>
      <c r="PZ29" s="111"/>
      <c r="QA29" s="111"/>
      <c r="QB29" s="111"/>
      <c r="QC29" s="111"/>
      <c r="QD29" s="111"/>
      <c r="QE29" s="111"/>
      <c r="QF29" s="111"/>
      <c r="QG29" s="111"/>
      <c r="QH29" s="111"/>
      <c r="QI29" s="111"/>
      <c r="QJ29" s="111"/>
      <c r="QK29" s="111"/>
      <c r="QL29" s="111"/>
      <c r="QM29" s="111"/>
      <c r="QN29" s="111"/>
      <c r="QO29" s="111"/>
      <c r="QP29" s="111"/>
      <c r="QQ29" s="111"/>
      <c r="QR29" s="111"/>
      <c r="QS29" s="111"/>
      <c r="QT29" s="111"/>
      <c r="QU29" s="111"/>
      <c r="QV29" s="111"/>
      <c r="QW29" s="111"/>
      <c r="QX29" s="111"/>
      <c r="QY29" s="111"/>
      <c r="QZ29" s="111"/>
      <c r="RA29" s="111"/>
      <c r="RB29" s="111"/>
      <c r="RC29" s="111"/>
      <c r="RD29" s="111"/>
      <c r="RE29" s="111"/>
      <c r="RF29" s="111"/>
      <c r="RG29" s="111"/>
      <c r="RH29" s="111"/>
      <c r="RI29" s="111"/>
      <c r="RJ29" s="111"/>
      <c r="RK29" s="111"/>
      <c r="RL29" s="111"/>
      <c r="RM29" s="111"/>
      <c r="RN29" s="111"/>
      <c r="RO29" s="111"/>
      <c r="RP29" s="111"/>
      <c r="RQ29" s="111"/>
      <c r="RR29" s="111"/>
      <c r="RS29" s="111"/>
      <c r="RT29" s="111"/>
      <c r="RU29" s="111"/>
      <c r="RV29" s="111"/>
      <c r="RW29" s="111"/>
      <c r="RX29" s="111"/>
      <c r="RY29" s="111"/>
      <c r="RZ29" s="111"/>
      <c r="SA29" s="111"/>
      <c r="SB29" s="111"/>
      <c r="SC29" s="111"/>
      <c r="SD29" s="111"/>
      <c r="SE29" s="111"/>
      <c r="SF29" s="111"/>
      <c r="SG29" s="111"/>
      <c r="SH29" s="111"/>
      <c r="SI29" s="111"/>
      <c r="SJ29" s="111"/>
      <c r="SK29" s="111"/>
      <c r="SL29" s="111"/>
      <c r="SM29" s="111"/>
      <c r="SN29" s="111"/>
      <c r="SO29" s="111"/>
      <c r="SP29" s="111"/>
      <c r="SQ29" s="111"/>
      <c r="SR29" s="111"/>
      <c r="SS29" s="111"/>
      <c r="ST29" s="111"/>
      <c r="SU29" s="111"/>
      <c r="SV29" s="111"/>
      <c r="SW29" s="111"/>
      <c r="SX29" s="111"/>
      <c r="SY29" s="111"/>
      <c r="SZ29" s="111"/>
      <c r="TA29" s="111"/>
      <c r="TB29" s="111"/>
      <c r="TC29" s="111"/>
      <c r="TD29" s="111"/>
      <c r="TE29" s="111"/>
      <c r="TF29" s="111"/>
      <c r="TG29" s="111"/>
      <c r="TH29" s="111"/>
      <c r="TI29" s="111"/>
      <c r="TJ29" s="111"/>
      <c r="TK29" s="111"/>
      <c r="TL29" s="111"/>
      <c r="TM29" s="111"/>
      <c r="TN29" s="111"/>
    </row>
    <row r="30" spans="1:540" ht="12.75" customHeight="1" x14ac:dyDescent="0.2">
      <c r="A30" s="111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4"/>
      <c r="N30" s="114"/>
      <c r="O30" s="114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2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2"/>
      <c r="FO30" s="112"/>
      <c r="FP30" s="112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6"/>
      <c r="HH30" s="111"/>
      <c r="HI30" s="111"/>
      <c r="HJ30" s="111"/>
      <c r="HK30" s="111"/>
      <c r="HL30" s="111"/>
      <c r="HM30" s="117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111"/>
      <c r="ID30" s="111"/>
      <c r="IE30" s="111"/>
      <c r="IF30" s="111"/>
      <c r="IG30" s="111"/>
      <c r="IH30" s="111"/>
      <c r="II30" s="111"/>
      <c r="IJ30" s="111"/>
      <c r="IK30" s="111"/>
      <c r="IL30" s="111"/>
      <c r="IM30" s="111"/>
      <c r="IN30" s="111"/>
      <c r="IO30" s="111"/>
      <c r="IP30" s="111"/>
      <c r="IQ30" s="111"/>
      <c r="IR30" s="111"/>
      <c r="IS30" s="111"/>
      <c r="IT30" s="111"/>
      <c r="IU30" s="111"/>
      <c r="IV30" s="111"/>
      <c r="IW30" s="111"/>
      <c r="IX30" s="111"/>
      <c r="IY30" s="111"/>
      <c r="IZ30" s="111"/>
      <c r="JA30" s="111"/>
      <c r="JB30" s="111"/>
      <c r="JC30" s="111"/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/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/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/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/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111"/>
      <c r="MU30" s="111"/>
      <c r="MV30" s="111"/>
      <c r="MW30" s="111"/>
      <c r="MX30" s="111"/>
      <c r="MY30" s="111"/>
      <c r="MZ30" s="111"/>
      <c r="NA30" s="111"/>
      <c r="NB30" s="111"/>
      <c r="NC30" s="111"/>
      <c r="ND30" s="111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1"/>
      <c r="NS30" s="111"/>
      <c r="NT30" s="111"/>
      <c r="NU30" s="111"/>
      <c r="NV30" s="111"/>
      <c r="NW30" s="111"/>
      <c r="NX30" s="111"/>
      <c r="NY30" s="111"/>
      <c r="NZ30" s="111"/>
      <c r="OA30" s="111"/>
      <c r="OB30" s="111"/>
      <c r="OC30" s="111"/>
      <c r="OD30" s="111"/>
      <c r="OE30" s="111"/>
      <c r="OF30" s="111"/>
      <c r="OG30" s="111"/>
      <c r="OH30" s="111"/>
      <c r="OI30" s="111"/>
      <c r="OJ30" s="111"/>
      <c r="OK30" s="111"/>
      <c r="OL30" s="111"/>
      <c r="OM30" s="111"/>
      <c r="ON30" s="111"/>
      <c r="OO30" s="111"/>
      <c r="OP30" s="111"/>
      <c r="OQ30" s="111"/>
      <c r="OR30" s="111"/>
      <c r="OS30" s="111"/>
      <c r="OT30" s="111"/>
      <c r="OU30" s="111"/>
      <c r="OV30" s="111"/>
      <c r="OW30" s="111"/>
      <c r="OX30" s="111"/>
      <c r="OY30" s="111"/>
      <c r="OZ30" s="111"/>
      <c r="PA30" s="111"/>
      <c r="PB30" s="111"/>
      <c r="PC30" s="111"/>
      <c r="PD30" s="111"/>
      <c r="PE30" s="111"/>
      <c r="PF30" s="111"/>
      <c r="PG30" s="111"/>
      <c r="PH30" s="111"/>
      <c r="PI30" s="111"/>
      <c r="PJ30" s="111"/>
      <c r="PK30" s="111"/>
      <c r="PL30" s="111"/>
      <c r="PM30" s="111"/>
      <c r="PN30" s="111"/>
      <c r="PO30" s="111"/>
      <c r="PP30" s="111"/>
      <c r="PQ30" s="111"/>
      <c r="PR30" s="111"/>
      <c r="PS30" s="111"/>
      <c r="PT30" s="111"/>
      <c r="PU30" s="111"/>
      <c r="PV30" s="111"/>
      <c r="PW30" s="111"/>
      <c r="PX30" s="111"/>
      <c r="PY30" s="111"/>
      <c r="PZ30" s="111"/>
      <c r="QA30" s="111"/>
      <c r="QB30" s="111"/>
      <c r="QC30" s="111"/>
      <c r="QD30" s="111"/>
      <c r="QE30" s="111"/>
      <c r="QF30" s="111"/>
      <c r="QG30" s="111"/>
      <c r="QH30" s="111"/>
      <c r="QI30" s="111"/>
      <c r="QJ30" s="111"/>
      <c r="QK30" s="111"/>
      <c r="QL30" s="111"/>
      <c r="QM30" s="111"/>
      <c r="QN30" s="111"/>
      <c r="QO30" s="111"/>
      <c r="QP30" s="111"/>
      <c r="QQ30" s="111"/>
      <c r="QR30" s="111"/>
      <c r="QS30" s="111"/>
      <c r="QT30" s="111"/>
      <c r="QU30" s="111"/>
      <c r="QV30" s="111"/>
      <c r="QW30" s="111"/>
      <c r="QX30" s="111"/>
      <c r="QY30" s="111"/>
      <c r="QZ30" s="111"/>
      <c r="RA30" s="111"/>
      <c r="RB30" s="111"/>
      <c r="RC30" s="111"/>
      <c r="RD30" s="111"/>
      <c r="RE30" s="111"/>
      <c r="RF30" s="111"/>
      <c r="RG30" s="111"/>
      <c r="RH30" s="111"/>
      <c r="RI30" s="111"/>
      <c r="RJ30" s="111"/>
      <c r="RK30" s="111"/>
      <c r="RL30" s="111"/>
      <c r="RM30" s="111"/>
      <c r="RN30" s="111"/>
      <c r="RO30" s="111"/>
      <c r="RP30" s="111"/>
      <c r="RQ30" s="111"/>
      <c r="RR30" s="111"/>
      <c r="RS30" s="111"/>
      <c r="RT30" s="111"/>
      <c r="RU30" s="111"/>
      <c r="RV30" s="111"/>
      <c r="RW30" s="111"/>
      <c r="RX30" s="111"/>
      <c r="RY30" s="111"/>
      <c r="RZ30" s="111"/>
      <c r="SA30" s="111"/>
      <c r="SB30" s="111"/>
      <c r="SC30" s="111"/>
      <c r="SD30" s="111"/>
      <c r="SE30" s="111"/>
      <c r="SF30" s="111"/>
      <c r="SG30" s="111"/>
      <c r="SH30" s="111"/>
      <c r="SI30" s="111"/>
      <c r="SJ30" s="111"/>
      <c r="SK30" s="111"/>
      <c r="SL30" s="111"/>
      <c r="SM30" s="111"/>
      <c r="SN30" s="111"/>
      <c r="SO30" s="111"/>
      <c r="SP30" s="111"/>
      <c r="SQ30" s="111"/>
      <c r="SR30" s="111"/>
      <c r="SS30" s="111"/>
      <c r="ST30" s="111"/>
      <c r="SU30" s="111"/>
      <c r="SV30" s="111"/>
      <c r="SW30" s="111"/>
      <c r="SX30" s="111"/>
      <c r="SY30" s="111"/>
      <c r="SZ30" s="111"/>
      <c r="TA30" s="111"/>
      <c r="TB30" s="111"/>
      <c r="TC30" s="111"/>
      <c r="TD30" s="111"/>
      <c r="TE30" s="111"/>
      <c r="TF30" s="111"/>
      <c r="TG30" s="111"/>
      <c r="TH30" s="111"/>
      <c r="TI30" s="111"/>
      <c r="TJ30" s="111"/>
      <c r="TK30" s="111"/>
      <c r="TL30" s="111"/>
      <c r="TM30" s="111"/>
      <c r="TN30" s="111"/>
    </row>
    <row r="31" spans="1:540" ht="12.75" customHeight="1" x14ac:dyDescent="0.2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4"/>
      <c r="CQ31" s="114"/>
      <c r="CR31" s="114"/>
      <c r="CS31" s="114"/>
      <c r="CT31" s="114"/>
      <c r="CU31" s="114"/>
      <c r="CV31" s="114"/>
      <c r="CW31" s="114"/>
      <c r="CX31" s="114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2"/>
      <c r="FO31" s="112"/>
      <c r="FP31" s="112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6"/>
      <c r="HH31" s="111"/>
      <c r="HI31" s="111"/>
      <c r="HJ31" s="111"/>
      <c r="HK31" s="111"/>
      <c r="HL31" s="111"/>
      <c r="HM31" s="117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  <c r="IR31" s="111"/>
      <c r="IS31" s="111"/>
      <c r="IT31" s="111"/>
      <c r="IU31" s="111"/>
      <c r="IV31" s="111"/>
      <c r="IW31" s="111"/>
      <c r="IX31" s="111"/>
      <c r="IY31" s="111"/>
      <c r="IZ31" s="111"/>
      <c r="JA31" s="111"/>
      <c r="JB31" s="111"/>
      <c r="JC31" s="111"/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1"/>
      <c r="JV31" s="111"/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1"/>
      <c r="KO31" s="111"/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1"/>
      <c r="LH31" s="111"/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1"/>
      <c r="MA31" s="111"/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1"/>
      <c r="MT31" s="111"/>
      <c r="MU31" s="111"/>
      <c r="MV31" s="111"/>
      <c r="MW31" s="111"/>
      <c r="MX31" s="111"/>
      <c r="MY31" s="111"/>
      <c r="MZ31" s="111"/>
      <c r="NA31" s="111"/>
      <c r="NB31" s="111"/>
      <c r="NC31" s="111"/>
      <c r="ND31" s="111"/>
      <c r="NE31" s="111"/>
      <c r="NF31" s="111"/>
      <c r="NG31" s="111"/>
      <c r="NH31" s="111"/>
      <c r="NI31" s="111"/>
      <c r="NJ31" s="111"/>
      <c r="NK31" s="111"/>
      <c r="NL31" s="111"/>
      <c r="NM31" s="111"/>
      <c r="NN31" s="111"/>
      <c r="NO31" s="111"/>
      <c r="NP31" s="111"/>
      <c r="NQ31" s="111"/>
      <c r="NR31" s="111"/>
      <c r="NS31" s="111"/>
      <c r="NT31" s="111"/>
      <c r="NU31" s="111"/>
      <c r="NV31" s="111"/>
      <c r="NW31" s="111"/>
      <c r="NX31" s="111"/>
      <c r="NY31" s="111"/>
      <c r="NZ31" s="111"/>
      <c r="OA31" s="111"/>
      <c r="OB31" s="111"/>
      <c r="OC31" s="111"/>
      <c r="OD31" s="111"/>
      <c r="OE31" s="111"/>
      <c r="OF31" s="111"/>
      <c r="OG31" s="111"/>
      <c r="OH31" s="111"/>
      <c r="OI31" s="111"/>
      <c r="OJ31" s="111"/>
      <c r="OK31" s="111"/>
      <c r="OL31" s="111"/>
      <c r="OM31" s="111"/>
      <c r="ON31" s="111"/>
      <c r="OO31" s="111"/>
      <c r="OP31" s="111"/>
      <c r="OQ31" s="111"/>
      <c r="OR31" s="111"/>
      <c r="OS31" s="111"/>
      <c r="OT31" s="111"/>
      <c r="OU31" s="111"/>
      <c r="OV31" s="111"/>
      <c r="OW31" s="111"/>
      <c r="OX31" s="111"/>
      <c r="OY31" s="111"/>
      <c r="OZ31" s="111"/>
      <c r="PA31" s="111"/>
      <c r="PB31" s="111"/>
      <c r="PC31" s="111"/>
      <c r="PD31" s="111"/>
      <c r="PE31" s="111"/>
      <c r="PF31" s="111"/>
      <c r="PG31" s="111"/>
      <c r="PH31" s="111"/>
      <c r="PI31" s="111"/>
      <c r="PJ31" s="111"/>
      <c r="PK31" s="111"/>
      <c r="PL31" s="111"/>
      <c r="PM31" s="111"/>
      <c r="PN31" s="111"/>
      <c r="PO31" s="111"/>
      <c r="PP31" s="111"/>
      <c r="PQ31" s="111"/>
      <c r="PR31" s="111"/>
      <c r="PS31" s="111"/>
      <c r="PT31" s="111"/>
      <c r="PU31" s="111"/>
      <c r="PV31" s="111"/>
      <c r="PW31" s="111"/>
      <c r="PX31" s="111"/>
      <c r="PY31" s="111"/>
      <c r="PZ31" s="111"/>
      <c r="QA31" s="111"/>
      <c r="QB31" s="111"/>
      <c r="QC31" s="111"/>
      <c r="QD31" s="111"/>
      <c r="QE31" s="111"/>
      <c r="QF31" s="111"/>
      <c r="QG31" s="111"/>
      <c r="QH31" s="111"/>
      <c r="QI31" s="111"/>
      <c r="QJ31" s="111"/>
      <c r="QK31" s="111"/>
      <c r="QL31" s="111"/>
      <c r="QM31" s="111"/>
      <c r="QN31" s="111"/>
      <c r="QO31" s="111"/>
      <c r="QP31" s="111"/>
      <c r="QQ31" s="111"/>
      <c r="QR31" s="111"/>
      <c r="QS31" s="111"/>
      <c r="QT31" s="111"/>
      <c r="QU31" s="111"/>
      <c r="QV31" s="111"/>
      <c r="QW31" s="111"/>
      <c r="QX31" s="111"/>
      <c r="QY31" s="111"/>
      <c r="QZ31" s="111"/>
      <c r="RA31" s="111"/>
      <c r="RB31" s="111"/>
      <c r="RC31" s="111"/>
      <c r="RD31" s="111"/>
      <c r="RE31" s="111"/>
      <c r="RF31" s="111"/>
      <c r="RG31" s="111"/>
      <c r="RH31" s="111"/>
      <c r="RI31" s="111"/>
      <c r="RJ31" s="111"/>
      <c r="RK31" s="111"/>
      <c r="RL31" s="111"/>
      <c r="RM31" s="111"/>
      <c r="RN31" s="111"/>
      <c r="RO31" s="111"/>
      <c r="RP31" s="111"/>
      <c r="RQ31" s="111"/>
      <c r="RR31" s="111"/>
      <c r="RS31" s="111"/>
      <c r="RT31" s="111"/>
      <c r="RU31" s="111"/>
      <c r="RV31" s="111"/>
      <c r="RW31" s="111"/>
      <c r="RX31" s="111"/>
      <c r="RY31" s="111"/>
      <c r="RZ31" s="111"/>
      <c r="SA31" s="111"/>
      <c r="SB31" s="111"/>
      <c r="SC31" s="111"/>
      <c r="SD31" s="111"/>
      <c r="SE31" s="111"/>
      <c r="SF31" s="111"/>
      <c r="SG31" s="111"/>
      <c r="SH31" s="111"/>
      <c r="SI31" s="111"/>
      <c r="SJ31" s="111"/>
      <c r="SK31" s="111"/>
      <c r="SL31" s="111"/>
      <c r="SM31" s="111"/>
      <c r="SN31" s="111"/>
      <c r="SO31" s="111"/>
      <c r="SP31" s="111"/>
      <c r="SQ31" s="111"/>
      <c r="SR31" s="111"/>
      <c r="SS31" s="111"/>
      <c r="ST31" s="111"/>
      <c r="SU31" s="111"/>
      <c r="SV31" s="111"/>
      <c r="SW31" s="111"/>
      <c r="SX31" s="111"/>
      <c r="SY31" s="111"/>
      <c r="SZ31" s="111"/>
      <c r="TA31" s="111"/>
      <c r="TB31" s="111"/>
      <c r="TC31" s="111"/>
      <c r="TD31" s="111"/>
      <c r="TE31" s="111"/>
      <c r="TF31" s="111"/>
      <c r="TG31" s="111"/>
      <c r="TH31" s="111"/>
      <c r="TI31" s="111"/>
      <c r="TJ31" s="111"/>
      <c r="TK31" s="111"/>
      <c r="TL31" s="111"/>
      <c r="TM31" s="111"/>
      <c r="TN31" s="111"/>
    </row>
    <row r="32" spans="1:540" ht="12.75" customHeight="1" x14ac:dyDescent="0.2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4"/>
      <c r="CQ32" s="114"/>
      <c r="CR32" s="114"/>
      <c r="CS32" s="114"/>
      <c r="CT32" s="114"/>
      <c r="CU32" s="114"/>
      <c r="CV32" s="114"/>
      <c r="CW32" s="114"/>
      <c r="CX32" s="114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2"/>
      <c r="FO32" s="112"/>
      <c r="FP32" s="112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6"/>
      <c r="HH32" s="111"/>
      <c r="HI32" s="111"/>
      <c r="HJ32" s="111"/>
      <c r="HK32" s="111"/>
      <c r="HL32" s="111"/>
      <c r="HM32" s="117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111"/>
      <c r="ID32" s="111"/>
      <c r="IE32" s="111"/>
      <c r="IF32" s="111"/>
      <c r="IG32" s="111"/>
      <c r="IH32" s="111"/>
      <c r="II32" s="111"/>
      <c r="IJ32" s="111"/>
      <c r="IK32" s="111"/>
      <c r="IL32" s="111"/>
      <c r="IM32" s="111"/>
      <c r="IN32" s="111"/>
      <c r="IO32" s="111"/>
      <c r="IP32" s="111"/>
      <c r="IQ32" s="111"/>
      <c r="IR32" s="111"/>
      <c r="IS32" s="111"/>
      <c r="IT32" s="111"/>
      <c r="IU32" s="111"/>
      <c r="IV32" s="111"/>
      <c r="IW32" s="111"/>
      <c r="IX32" s="111"/>
      <c r="IY32" s="111"/>
      <c r="IZ32" s="111"/>
      <c r="JA32" s="111"/>
      <c r="JB32" s="111"/>
      <c r="JC32" s="111"/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1"/>
      <c r="JV32" s="111"/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1"/>
      <c r="KO32" s="111"/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1"/>
      <c r="LH32" s="111"/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1"/>
      <c r="MA32" s="111"/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1"/>
      <c r="MT32" s="111"/>
      <c r="MU32" s="111"/>
      <c r="MV32" s="111"/>
      <c r="MW32" s="111"/>
      <c r="MX32" s="111"/>
      <c r="MY32" s="111"/>
      <c r="MZ32" s="111"/>
      <c r="NA32" s="111"/>
      <c r="NB32" s="111"/>
      <c r="NC32" s="111"/>
      <c r="ND32" s="111"/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1"/>
      <c r="NS32" s="111"/>
      <c r="NT32" s="111"/>
      <c r="NU32" s="111"/>
      <c r="NV32" s="111"/>
      <c r="NW32" s="111"/>
      <c r="NX32" s="111"/>
      <c r="NY32" s="111"/>
      <c r="NZ32" s="111"/>
      <c r="OA32" s="111"/>
      <c r="OB32" s="111"/>
      <c r="OC32" s="111"/>
      <c r="OD32" s="111"/>
      <c r="OE32" s="111"/>
      <c r="OF32" s="111"/>
      <c r="OG32" s="111"/>
      <c r="OH32" s="111"/>
      <c r="OI32" s="111"/>
      <c r="OJ32" s="111"/>
      <c r="OK32" s="111"/>
      <c r="OL32" s="111"/>
      <c r="OM32" s="111"/>
      <c r="ON32" s="111"/>
      <c r="OO32" s="111"/>
      <c r="OP32" s="111"/>
      <c r="OQ32" s="111"/>
      <c r="OR32" s="111"/>
      <c r="OS32" s="111"/>
      <c r="OT32" s="111"/>
      <c r="OU32" s="111"/>
      <c r="OV32" s="111"/>
      <c r="OW32" s="111"/>
      <c r="OX32" s="111"/>
      <c r="OY32" s="111"/>
      <c r="OZ32" s="111"/>
      <c r="PA32" s="111"/>
      <c r="PB32" s="111"/>
      <c r="PC32" s="111"/>
      <c r="PD32" s="111"/>
      <c r="PE32" s="111"/>
      <c r="PF32" s="111"/>
      <c r="PG32" s="111"/>
      <c r="PH32" s="111"/>
      <c r="PI32" s="111"/>
      <c r="PJ32" s="111"/>
      <c r="PK32" s="111"/>
      <c r="PL32" s="111"/>
      <c r="PM32" s="111"/>
      <c r="PN32" s="111"/>
      <c r="PO32" s="111"/>
      <c r="PP32" s="111"/>
      <c r="PQ32" s="111"/>
      <c r="PR32" s="111"/>
      <c r="PS32" s="111"/>
      <c r="PT32" s="111"/>
      <c r="PU32" s="111"/>
      <c r="PV32" s="111"/>
      <c r="PW32" s="111"/>
      <c r="PX32" s="111"/>
      <c r="PY32" s="111"/>
      <c r="PZ32" s="111"/>
      <c r="QA32" s="111"/>
      <c r="QB32" s="111"/>
      <c r="QC32" s="111"/>
      <c r="QD32" s="111"/>
      <c r="QE32" s="111"/>
      <c r="QF32" s="111"/>
      <c r="QG32" s="111"/>
      <c r="QH32" s="111"/>
      <c r="QI32" s="111"/>
      <c r="QJ32" s="111"/>
      <c r="QK32" s="111"/>
      <c r="QL32" s="111"/>
      <c r="QM32" s="111"/>
      <c r="QN32" s="111"/>
      <c r="QO32" s="111"/>
      <c r="QP32" s="111"/>
      <c r="QQ32" s="111"/>
      <c r="QR32" s="111"/>
      <c r="QS32" s="111"/>
      <c r="QT32" s="111"/>
      <c r="QU32" s="111"/>
      <c r="QV32" s="111"/>
      <c r="QW32" s="111"/>
      <c r="QX32" s="111"/>
      <c r="QY32" s="111"/>
      <c r="QZ32" s="111"/>
      <c r="RA32" s="111"/>
      <c r="RB32" s="111"/>
      <c r="RC32" s="111"/>
      <c r="RD32" s="111"/>
      <c r="RE32" s="111"/>
      <c r="RF32" s="111"/>
      <c r="RG32" s="111"/>
      <c r="RH32" s="111"/>
      <c r="RI32" s="111"/>
      <c r="RJ32" s="111"/>
      <c r="RK32" s="111"/>
      <c r="RL32" s="111"/>
      <c r="RM32" s="111"/>
      <c r="RN32" s="111"/>
      <c r="RO32" s="111"/>
      <c r="RP32" s="111"/>
      <c r="RQ32" s="111"/>
      <c r="RR32" s="111"/>
      <c r="RS32" s="111"/>
      <c r="RT32" s="111"/>
      <c r="RU32" s="111"/>
      <c r="RV32" s="111"/>
      <c r="RW32" s="111"/>
      <c r="RX32" s="111"/>
      <c r="RY32" s="111"/>
      <c r="RZ32" s="111"/>
      <c r="SA32" s="111"/>
      <c r="SB32" s="111"/>
      <c r="SC32" s="111"/>
      <c r="SD32" s="111"/>
      <c r="SE32" s="111"/>
      <c r="SF32" s="111"/>
      <c r="SG32" s="111"/>
      <c r="SH32" s="111"/>
      <c r="SI32" s="111"/>
      <c r="SJ32" s="111"/>
      <c r="SK32" s="111"/>
      <c r="SL32" s="111"/>
      <c r="SM32" s="111"/>
      <c r="SN32" s="111"/>
      <c r="SO32" s="111"/>
      <c r="SP32" s="111"/>
      <c r="SQ32" s="111"/>
      <c r="SR32" s="111"/>
      <c r="SS32" s="111"/>
      <c r="ST32" s="111"/>
      <c r="SU32" s="111"/>
      <c r="SV32" s="111"/>
      <c r="SW32" s="111"/>
      <c r="SX32" s="111"/>
      <c r="SY32" s="111"/>
      <c r="SZ32" s="111"/>
      <c r="TA32" s="111"/>
      <c r="TB32" s="111"/>
      <c r="TC32" s="111"/>
      <c r="TD32" s="111"/>
      <c r="TE32" s="111"/>
      <c r="TF32" s="111"/>
      <c r="TG32" s="111"/>
      <c r="TH32" s="111"/>
      <c r="TI32" s="111"/>
      <c r="TJ32" s="111"/>
      <c r="TK32" s="111"/>
      <c r="TL32" s="111"/>
      <c r="TM32" s="111"/>
      <c r="TN32" s="111"/>
    </row>
    <row r="33" spans="1:534" ht="12.75" customHeight="1" x14ac:dyDescent="0.2">
      <c r="A33" s="111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4"/>
      <c r="N33" s="114"/>
      <c r="O33" s="114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4"/>
      <c r="BT33" s="114"/>
      <c r="BU33" s="114"/>
      <c r="BV33" s="111"/>
      <c r="BW33" s="111"/>
      <c r="BX33" s="111"/>
      <c r="BY33" s="111"/>
      <c r="BZ33" s="111"/>
      <c r="CA33" s="111"/>
      <c r="CB33" s="117"/>
      <c r="CC33" s="117"/>
      <c r="CD33" s="111"/>
      <c r="CE33" s="111"/>
      <c r="CF33" s="111"/>
      <c r="CG33" s="117"/>
      <c r="CH33" s="117"/>
      <c r="CI33" s="111"/>
      <c r="CJ33" s="111"/>
      <c r="CK33" s="111"/>
      <c r="CL33" s="117"/>
      <c r="CM33" s="111"/>
      <c r="CN33" s="117"/>
      <c r="CO33" s="117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2"/>
      <c r="FO33" s="112"/>
      <c r="FP33" s="112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6"/>
      <c r="HH33" s="111"/>
      <c r="HI33" s="111"/>
      <c r="HJ33" s="111"/>
      <c r="HK33" s="111"/>
      <c r="HL33" s="111"/>
      <c r="HM33" s="111"/>
      <c r="HN33" s="111"/>
      <c r="HO33" s="111"/>
      <c r="HP33" s="111"/>
      <c r="HQ33" s="111"/>
      <c r="HR33" s="111"/>
      <c r="HS33" s="111"/>
      <c r="HT33" s="111"/>
      <c r="HU33" s="111"/>
      <c r="HV33" s="111"/>
      <c r="HW33" s="111"/>
      <c r="HX33" s="111"/>
      <c r="HY33" s="111"/>
      <c r="HZ33" s="111"/>
      <c r="IA33" s="111"/>
      <c r="IB33" s="111"/>
      <c r="IC33" s="111"/>
      <c r="ID33" s="111"/>
      <c r="IE33" s="111"/>
      <c r="IF33" s="111"/>
      <c r="IG33" s="111"/>
      <c r="IH33" s="111"/>
      <c r="II33" s="111"/>
      <c r="IJ33" s="111"/>
      <c r="IK33" s="111"/>
      <c r="IL33" s="111"/>
      <c r="IM33" s="111"/>
      <c r="IN33" s="111"/>
      <c r="IO33" s="111"/>
      <c r="IP33" s="111"/>
      <c r="IQ33" s="111"/>
      <c r="IR33" s="111"/>
      <c r="IS33" s="111"/>
      <c r="IT33" s="111"/>
      <c r="IU33" s="111"/>
      <c r="IV33" s="111"/>
      <c r="IW33" s="111"/>
      <c r="IX33" s="111"/>
      <c r="IY33" s="111"/>
      <c r="IZ33" s="111"/>
      <c r="JA33" s="111"/>
      <c r="JB33" s="111"/>
      <c r="JC33" s="111"/>
      <c r="JD33" s="111"/>
      <c r="JE33" s="111"/>
      <c r="JF33" s="111"/>
      <c r="JG33" s="111"/>
      <c r="JH33" s="111"/>
      <c r="JI33" s="111"/>
      <c r="JJ33" s="111"/>
      <c r="JK33" s="111"/>
      <c r="JL33" s="111"/>
      <c r="JM33" s="111"/>
      <c r="JN33" s="111"/>
      <c r="JO33" s="111"/>
      <c r="JP33" s="111"/>
      <c r="JQ33" s="111"/>
      <c r="JR33" s="111"/>
      <c r="JS33" s="111"/>
      <c r="JT33" s="111"/>
      <c r="JU33" s="111"/>
      <c r="JV33" s="111"/>
      <c r="JW33" s="111"/>
      <c r="JX33" s="111"/>
      <c r="JY33" s="111"/>
      <c r="JZ33" s="111"/>
      <c r="KA33" s="111"/>
      <c r="KB33" s="111"/>
      <c r="KC33" s="111"/>
      <c r="KD33" s="111"/>
      <c r="KE33" s="111"/>
      <c r="KF33" s="111"/>
      <c r="KG33" s="111"/>
      <c r="KH33" s="111"/>
      <c r="KI33" s="111"/>
      <c r="KJ33" s="111"/>
      <c r="KK33" s="111"/>
      <c r="KL33" s="111"/>
      <c r="KM33" s="111"/>
      <c r="KN33" s="111"/>
      <c r="KO33" s="111"/>
      <c r="KP33" s="111"/>
      <c r="KQ33" s="111"/>
      <c r="KR33" s="111"/>
      <c r="KS33" s="111"/>
      <c r="KT33" s="111"/>
      <c r="KU33" s="111"/>
      <c r="KV33" s="111"/>
      <c r="KW33" s="111"/>
      <c r="KX33" s="111"/>
      <c r="KY33" s="111"/>
      <c r="KZ33" s="111"/>
      <c r="LA33" s="111"/>
      <c r="LB33" s="111"/>
      <c r="LC33" s="111"/>
      <c r="LD33" s="111"/>
      <c r="LE33" s="111"/>
      <c r="LF33" s="111"/>
      <c r="LG33" s="111"/>
      <c r="LH33" s="111"/>
      <c r="LI33" s="111"/>
      <c r="LJ33" s="111"/>
      <c r="LK33" s="111"/>
      <c r="LL33" s="111"/>
      <c r="LM33" s="111"/>
      <c r="LN33" s="111"/>
      <c r="LO33" s="111"/>
      <c r="LP33" s="111"/>
      <c r="LQ33" s="111"/>
      <c r="LR33" s="111"/>
      <c r="LS33" s="111"/>
      <c r="LT33" s="111"/>
      <c r="LU33" s="111"/>
      <c r="LV33" s="111"/>
      <c r="LW33" s="111"/>
      <c r="LX33" s="111"/>
      <c r="LY33" s="111"/>
      <c r="LZ33" s="111"/>
      <c r="MA33" s="111"/>
      <c r="MB33" s="111"/>
      <c r="MC33" s="111"/>
      <c r="MD33" s="111"/>
      <c r="ME33" s="111"/>
      <c r="MF33" s="111"/>
      <c r="MG33" s="111"/>
      <c r="MH33" s="111"/>
      <c r="MI33" s="111"/>
      <c r="MJ33" s="111"/>
      <c r="MK33" s="111"/>
      <c r="ML33" s="111"/>
      <c r="MM33" s="111"/>
      <c r="MN33" s="111"/>
      <c r="MO33" s="111"/>
      <c r="MP33" s="111"/>
      <c r="MQ33" s="111"/>
      <c r="MR33" s="111"/>
      <c r="MS33" s="111"/>
      <c r="MT33" s="111"/>
      <c r="MU33" s="111"/>
      <c r="MV33" s="111"/>
      <c r="MW33" s="111"/>
      <c r="MX33" s="111"/>
      <c r="MY33" s="111"/>
      <c r="MZ33" s="111"/>
      <c r="NA33" s="111"/>
      <c r="NB33" s="111"/>
      <c r="NC33" s="111"/>
      <c r="ND33" s="111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1"/>
      <c r="NS33" s="111"/>
      <c r="NT33" s="111"/>
      <c r="NU33" s="111"/>
      <c r="NV33" s="111"/>
      <c r="NW33" s="111"/>
      <c r="NX33" s="111"/>
      <c r="NY33" s="111"/>
      <c r="NZ33" s="111"/>
      <c r="OA33" s="111"/>
      <c r="OB33" s="111"/>
      <c r="OC33" s="111"/>
      <c r="OD33" s="111"/>
      <c r="OE33" s="111"/>
      <c r="OF33" s="111"/>
      <c r="OG33" s="111"/>
      <c r="OH33" s="111"/>
      <c r="OI33" s="111"/>
      <c r="OJ33" s="111"/>
      <c r="OK33" s="111"/>
      <c r="OL33" s="111"/>
      <c r="OM33" s="111"/>
      <c r="ON33" s="111"/>
      <c r="OO33" s="111"/>
      <c r="OP33" s="111"/>
      <c r="OQ33" s="111"/>
      <c r="OR33" s="111"/>
      <c r="OS33" s="111"/>
      <c r="OT33" s="111"/>
      <c r="OU33" s="111"/>
      <c r="OV33" s="111"/>
      <c r="OW33" s="111"/>
      <c r="OX33" s="111"/>
      <c r="OY33" s="111"/>
      <c r="OZ33" s="111"/>
      <c r="PA33" s="111"/>
      <c r="PB33" s="111"/>
      <c r="PC33" s="111"/>
      <c r="PD33" s="111"/>
      <c r="PE33" s="111"/>
      <c r="PF33" s="111"/>
      <c r="PG33" s="111"/>
      <c r="PH33" s="111"/>
      <c r="PI33" s="111"/>
      <c r="PJ33" s="111"/>
      <c r="PK33" s="111"/>
      <c r="PL33" s="111"/>
      <c r="PM33" s="111"/>
      <c r="PN33" s="111"/>
      <c r="PO33" s="111"/>
      <c r="PP33" s="111"/>
      <c r="PQ33" s="111"/>
      <c r="PR33" s="111"/>
      <c r="PS33" s="111"/>
      <c r="PT33" s="111"/>
      <c r="PU33" s="111"/>
      <c r="PV33" s="111"/>
      <c r="PW33" s="111"/>
      <c r="PX33" s="111"/>
      <c r="PY33" s="111"/>
      <c r="PZ33" s="111"/>
      <c r="QA33" s="111"/>
      <c r="QB33" s="111"/>
      <c r="QC33" s="111"/>
      <c r="QD33" s="111"/>
      <c r="QE33" s="111"/>
      <c r="QF33" s="111"/>
      <c r="QG33" s="111"/>
      <c r="QH33" s="111"/>
      <c r="QI33" s="111"/>
      <c r="QJ33" s="111"/>
      <c r="QK33" s="111"/>
      <c r="QL33" s="111"/>
      <c r="QM33" s="111"/>
      <c r="QN33" s="111"/>
      <c r="QO33" s="111"/>
      <c r="QP33" s="111"/>
      <c r="QQ33" s="111"/>
      <c r="QR33" s="111"/>
      <c r="QS33" s="111"/>
      <c r="QT33" s="111"/>
      <c r="QU33" s="111"/>
      <c r="QV33" s="111"/>
      <c r="QW33" s="111"/>
      <c r="QX33" s="111"/>
      <c r="QY33" s="111"/>
      <c r="QZ33" s="111"/>
      <c r="RA33" s="111"/>
      <c r="RB33" s="111"/>
      <c r="RC33" s="111"/>
      <c r="RD33" s="111"/>
      <c r="RE33" s="111"/>
      <c r="RF33" s="111"/>
      <c r="RG33" s="111"/>
      <c r="RH33" s="111"/>
      <c r="RI33" s="111"/>
      <c r="RJ33" s="111"/>
      <c r="RK33" s="111"/>
      <c r="RL33" s="111"/>
      <c r="RM33" s="111"/>
      <c r="RN33" s="111"/>
      <c r="RO33" s="111"/>
      <c r="RP33" s="111"/>
      <c r="RQ33" s="111"/>
      <c r="RR33" s="111"/>
      <c r="RS33" s="111"/>
      <c r="RT33" s="111"/>
      <c r="RU33" s="111"/>
      <c r="RV33" s="111"/>
      <c r="RW33" s="111"/>
      <c r="RX33" s="111"/>
      <c r="RY33" s="111"/>
      <c r="RZ33" s="111"/>
      <c r="SA33" s="111"/>
      <c r="SB33" s="111"/>
      <c r="SC33" s="111"/>
      <c r="SD33" s="111"/>
      <c r="SE33" s="111"/>
      <c r="SF33" s="111"/>
      <c r="SG33" s="111"/>
      <c r="SH33" s="111"/>
      <c r="SI33" s="111"/>
      <c r="SJ33" s="111"/>
      <c r="SK33" s="111"/>
      <c r="SL33" s="111"/>
      <c r="SM33" s="111"/>
      <c r="SN33" s="111"/>
      <c r="SO33" s="111"/>
      <c r="SP33" s="111"/>
      <c r="SQ33" s="111"/>
      <c r="SR33" s="111"/>
      <c r="SS33" s="111"/>
      <c r="ST33" s="111"/>
      <c r="SU33" s="111"/>
      <c r="SV33" s="111"/>
      <c r="SW33" s="111"/>
      <c r="SX33" s="111"/>
      <c r="SY33" s="111"/>
      <c r="SZ33" s="111"/>
      <c r="TA33" s="111"/>
      <c r="TB33" s="111"/>
      <c r="TC33" s="111"/>
      <c r="TD33" s="111"/>
      <c r="TE33" s="111"/>
      <c r="TF33" s="111"/>
      <c r="TG33" s="111"/>
      <c r="TH33" s="111"/>
      <c r="TI33" s="111"/>
      <c r="TJ33" s="111"/>
      <c r="TK33" s="111"/>
      <c r="TL33" s="111"/>
      <c r="TM33" s="111"/>
      <c r="TN33" s="111"/>
    </row>
    <row r="34" spans="1:534" ht="12.75" customHeight="1" x14ac:dyDescent="0.2">
      <c r="A34" s="111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4"/>
      <c r="N34" s="114"/>
      <c r="O34" s="114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4"/>
      <c r="BT34" s="114"/>
      <c r="BU34" s="114"/>
      <c r="BV34" s="111"/>
      <c r="BW34" s="111"/>
      <c r="BX34" s="111"/>
      <c r="BY34" s="111"/>
      <c r="BZ34" s="111"/>
      <c r="CA34" s="111"/>
      <c r="CB34" s="117"/>
      <c r="CC34" s="117"/>
      <c r="CD34" s="111"/>
      <c r="CE34" s="111"/>
      <c r="CF34" s="111"/>
      <c r="CG34" s="117"/>
      <c r="CH34" s="117"/>
      <c r="CI34" s="111"/>
      <c r="CJ34" s="111"/>
      <c r="CK34" s="111"/>
      <c r="CL34" s="117"/>
      <c r="CM34" s="111"/>
      <c r="CN34" s="117"/>
      <c r="CO34" s="117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2"/>
      <c r="FO34" s="112"/>
      <c r="FP34" s="112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6"/>
      <c r="HH34" s="111"/>
      <c r="HI34" s="111"/>
      <c r="HJ34" s="111"/>
      <c r="HK34" s="111"/>
      <c r="HL34" s="111"/>
      <c r="HM34" s="111"/>
      <c r="HN34" s="111"/>
      <c r="HO34" s="111"/>
      <c r="HP34" s="111"/>
      <c r="HQ34" s="111"/>
      <c r="HR34" s="111"/>
      <c r="HS34" s="111"/>
      <c r="HT34" s="111"/>
      <c r="HU34" s="111"/>
      <c r="HV34" s="111"/>
      <c r="HW34" s="111"/>
      <c r="HX34" s="111"/>
      <c r="HY34" s="111"/>
      <c r="HZ34" s="111"/>
      <c r="IA34" s="111"/>
      <c r="IB34" s="111"/>
      <c r="IC34" s="111"/>
      <c r="ID34" s="111"/>
      <c r="IE34" s="111"/>
      <c r="IF34" s="111"/>
      <c r="IG34" s="111"/>
      <c r="IH34" s="111"/>
      <c r="II34" s="111"/>
      <c r="IJ34" s="111"/>
      <c r="IK34" s="111"/>
      <c r="IL34" s="111"/>
      <c r="IM34" s="111"/>
      <c r="IN34" s="111"/>
      <c r="IO34" s="111"/>
      <c r="IP34" s="111"/>
      <c r="IQ34" s="111"/>
      <c r="IR34" s="111"/>
      <c r="IS34" s="111"/>
      <c r="IT34" s="111"/>
      <c r="IU34" s="111"/>
      <c r="IV34" s="111"/>
      <c r="IW34" s="111"/>
      <c r="IX34" s="111"/>
      <c r="IY34" s="111"/>
      <c r="IZ34" s="111"/>
      <c r="JA34" s="111"/>
      <c r="JB34" s="111"/>
      <c r="JC34" s="111"/>
      <c r="JD34" s="111"/>
      <c r="JE34" s="111"/>
      <c r="JF34" s="111"/>
      <c r="JG34" s="111"/>
      <c r="JH34" s="111"/>
      <c r="JI34" s="111"/>
      <c r="JJ34" s="111"/>
      <c r="JK34" s="111"/>
      <c r="JL34" s="111"/>
      <c r="JM34" s="111"/>
      <c r="JN34" s="111"/>
      <c r="JO34" s="111"/>
      <c r="JP34" s="111"/>
      <c r="JQ34" s="111"/>
      <c r="JR34" s="111"/>
      <c r="JS34" s="111"/>
      <c r="JT34" s="111"/>
      <c r="JU34" s="111"/>
      <c r="JV34" s="111"/>
      <c r="JW34" s="111"/>
      <c r="JX34" s="111"/>
      <c r="JY34" s="111"/>
      <c r="JZ34" s="111"/>
      <c r="KA34" s="111"/>
      <c r="KB34" s="111"/>
      <c r="KC34" s="111"/>
      <c r="KD34" s="111"/>
      <c r="KE34" s="111"/>
      <c r="KF34" s="111"/>
      <c r="KG34" s="111"/>
      <c r="KH34" s="111"/>
      <c r="KI34" s="111"/>
      <c r="KJ34" s="111"/>
      <c r="KK34" s="111"/>
      <c r="KL34" s="111"/>
      <c r="KM34" s="111"/>
      <c r="KN34" s="111"/>
      <c r="KO34" s="111"/>
      <c r="KP34" s="111"/>
      <c r="KQ34" s="111"/>
      <c r="KR34" s="111"/>
      <c r="KS34" s="111"/>
      <c r="KT34" s="111"/>
      <c r="KU34" s="111"/>
      <c r="KV34" s="111"/>
      <c r="KW34" s="111"/>
      <c r="KX34" s="111"/>
      <c r="KY34" s="111"/>
      <c r="KZ34" s="111"/>
      <c r="LA34" s="111"/>
      <c r="LB34" s="111"/>
      <c r="LC34" s="111"/>
      <c r="LD34" s="111"/>
      <c r="LE34" s="111"/>
      <c r="LF34" s="111"/>
      <c r="LG34" s="111"/>
      <c r="LH34" s="111"/>
      <c r="LI34" s="111"/>
      <c r="LJ34" s="111"/>
      <c r="LK34" s="111"/>
      <c r="LL34" s="111"/>
      <c r="LM34" s="111"/>
      <c r="LN34" s="111"/>
      <c r="LO34" s="111"/>
      <c r="LP34" s="111"/>
      <c r="LQ34" s="111"/>
      <c r="LR34" s="111"/>
      <c r="LS34" s="111"/>
      <c r="LT34" s="111"/>
      <c r="LU34" s="111"/>
      <c r="LV34" s="111"/>
      <c r="LW34" s="111"/>
      <c r="LX34" s="111"/>
      <c r="LY34" s="111"/>
      <c r="LZ34" s="111"/>
      <c r="MA34" s="111"/>
      <c r="MB34" s="111"/>
      <c r="MC34" s="111"/>
      <c r="MD34" s="111"/>
      <c r="ME34" s="111"/>
      <c r="MF34" s="111"/>
      <c r="MG34" s="111"/>
      <c r="MH34" s="111"/>
      <c r="MI34" s="111"/>
      <c r="MJ34" s="111"/>
      <c r="MK34" s="111"/>
      <c r="ML34" s="111"/>
      <c r="MM34" s="111"/>
      <c r="MN34" s="111"/>
      <c r="MO34" s="111"/>
      <c r="MP34" s="111"/>
      <c r="MQ34" s="111"/>
      <c r="MR34" s="111"/>
      <c r="MS34" s="111"/>
      <c r="MT34" s="111"/>
      <c r="MU34" s="111"/>
      <c r="MV34" s="111"/>
      <c r="MW34" s="111"/>
      <c r="MX34" s="111"/>
      <c r="MY34" s="111"/>
      <c r="MZ34" s="111"/>
      <c r="NA34" s="111"/>
      <c r="NB34" s="111"/>
      <c r="NC34" s="111"/>
      <c r="ND34" s="111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1"/>
      <c r="NS34" s="111"/>
      <c r="NT34" s="111"/>
      <c r="NU34" s="111"/>
      <c r="NV34" s="111"/>
      <c r="NW34" s="111"/>
      <c r="NX34" s="111"/>
      <c r="NY34" s="111"/>
      <c r="NZ34" s="111"/>
      <c r="OA34" s="111"/>
      <c r="OB34" s="111"/>
      <c r="OC34" s="111"/>
      <c r="OD34" s="111"/>
      <c r="OE34" s="111"/>
      <c r="OF34" s="111"/>
      <c r="OG34" s="111"/>
      <c r="OH34" s="111"/>
      <c r="OI34" s="111"/>
      <c r="OJ34" s="111"/>
      <c r="OK34" s="111"/>
      <c r="OL34" s="111"/>
      <c r="OM34" s="111"/>
      <c r="ON34" s="111"/>
      <c r="OO34" s="111"/>
      <c r="OP34" s="111"/>
      <c r="OQ34" s="111"/>
      <c r="OR34" s="111"/>
      <c r="OS34" s="111"/>
      <c r="OT34" s="111"/>
      <c r="OU34" s="111"/>
      <c r="OV34" s="111"/>
      <c r="OW34" s="111"/>
      <c r="OX34" s="111"/>
      <c r="OY34" s="111"/>
      <c r="OZ34" s="111"/>
      <c r="PA34" s="111"/>
      <c r="PB34" s="111"/>
      <c r="PC34" s="111"/>
      <c r="PD34" s="111"/>
      <c r="PE34" s="111"/>
      <c r="PF34" s="111"/>
      <c r="PG34" s="111"/>
      <c r="PH34" s="111"/>
      <c r="PI34" s="111"/>
      <c r="PJ34" s="111"/>
      <c r="PK34" s="111"/>
      <c r="PL34" s="111"/>
      <c r="PM34" s="111"/>
      <c r="PN34" s="111"/>
      <c r="PO34" s="111"/>
      <c r="PP34" s="111"/>
      <c r="PQ34" s="111"/>
      <c r="PR34" s="111"/>
      <c r="PS34" s="111"/>
      <c r="PT34" s="111"/>
      <c r="PU34" s="111"/>
      <c r="PV34" s="111"/>
      <c r="PW34" s="111"/>
      <c r="PX34" s="111"/>
      <c r="PY34" s="111"/>
      <c r="PZ34" s="111"/>
      <c r="QA34" s="111"/>
      <c r="QB34" s="111"/>
      <c r="QC34" s="111"/>
      <c r="QD34" s="111"/>
      <c r="QE34" s="111"/>
      <c r="QF34" s="111"/>
      <c r="QG34" s="111"/>
      <c r="QH34" s="111"/>
      <c r="QI34" s="111"/>
      <c r="QJ34" s="111"/>
      <c r="QK34" s="111"/>
      <c r="QL34" s="111"/>
      <c r="QM34" s="111"/>
      <c r="QN34" s="111"/>
      <c r="QO34" s="111"/>
      <c r="QP34" s="111"/>
      <c r="QQ34" s="111"/>
      <c r="QR34" s="111"/>
      <c r="QS34" s="111"/>
      <c r="QT34" s="111"/>
      <c r="QU34" s="111"/>
      <c r="QV34" s="111"/>
      <c r="QW34" s="111"/>
      <c r="QX34" s="111"/>
      <c r="QY34" s="111"/>
      <c r="QZ34" s="111"/>
      <c r="RA34" s="111"/>
      <c r="RB34" s="111"/>
      <c r="RC34" s="111"/>
      <c r="RD34" s="111"/>
      <c r="RE34" s="111"/>
      <c r="RF34" s="111"/>
      <c r="RG34" s="111"/>
      <c r="RH34" s="111"/>
      <c r="RI34" s="111"/>
      <c r="RJ34" s="111"/>
      <c r="RK34" s="111"/>
      <c r="RL34" s="111"/>
      <c r="RM34" s="111"/>
      <c r="RN34" s="111"/>
      <c r="RO34" s="111"/>
      <c r="RP34" s="111"/>
      <c r="RQ34" s="111"/>
      <c r="RR34" s="111"/>
      <c r="RS34" s="111"/>
      <c r="RT34" s="111"/>
      <c r="RU34" s="111"/>
      <c r="RV34" s="111"/>
      <c r="RW34" s="111"/>
      <c r="RX34" s="111"/>
      <c r="RY34" s="111"/>
      <c r="RZ34" s="111"/>
      <c r="SA34" s="111"/>
      <c r="SB34" s="111"/>
      <c r="SC34" s="111"/>
      <c r="SD34" s="111"/>
      <c r="SE34" s="111"/>
      <c r="SF34" s="111"/>
      <c r="SG34" s="111"/>
      <c r="SH34" s="111"/>
      <c r="SI34" s="111"/>
      <c r="SJ34" s="111"/>
      <c r="SK34" s="111"/>
      <c r="SL34" s="111"/>
      <c r="SM34" s="111"/>
      <c r="SN34" s="111"/>
      <c r="SO34" s="111"/>
      <c r="SP34" s="111"/>
      <c r="SQ34" s="111"/>
      <c r="SR34" s="111"/>
      <c r="SS34" s="111"/>
      <c r="ST34" s="111"/>
      <c r="SU34" s="111"/>
      <c r="SV34" s="111"/>
      <c r="SW34" s="111"/>
      <c r="SX34" s="111"/>
      <c r="SY34" s="111"/>
      <c r="SZ34" s="111"/>
      <c r="TA34" s="111"/>
      <c r="TB34" s="111"/>
      <c r="TC34" s="111"/>
      <c r="TD34" s="111"/>
      <c r="TE34" s="111"/>
      <c r="TF34" s="111"/>
      <c r="TG34" s="111"/>
      <c r="TH34" s="111"/>
      <c r="TI34" s="111"/>
      <c r="TJ34" s="111"/>
      <c r="TK34" s="111"/>
      <c r="TL34" s="111"/>
      <c r="TM34" s="111"/>
      <c r="TN34" s="111"/>
    </row>
    <row r="35" spans="1:534" ht="12.75" customHeight="1" x14ac:dyDescent="0.2">
      <c r="A35" s="111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4"/>
      <c r="N35" s="114"/>
      <c r="O35" s="114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4"/>
      <c r="BT35" s="114"/>
      <c r="BU35" s="114"/>
      <c r="BV35" s="111"/>
      <c r="BW35" s="111"/>
      <c r="BX35" s="111"/>
      <c r="BY35" s="111"/>
      <c r="BZ35" s="111"/>
      <c r="CA35" s="111"/>
      <c r="CB35" s="117"/>
      <c r="CC35" s="117"/>
      <c r="CD35" s="111"/>
      <c r="CE35" s="111"/>
      <c r="CF35" s="111"/>
      <c r="CG35" s="117"/>
      <c r="CH35" s="117"/>
      <c r="CI35" s="111"/>
      <c r="CJ35" s="111"/>
      <c r="CK35" s="111"/>
      <c r="CL35" s="117"/>
      <c r="CM35" s="111"/>
      <c r="CN35" s="117"/>
      <c r="CO35" s="117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2"/>
      <c r="FO35" s="112"/>
      <c r="FP35" s="112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6"/>
      <c r="HH35" s="111"/>
      <c r="HI35" s="111"/>
      <c r="HJ35" s="111"/>
      <c r="HK35" s="111"/>
      <c r="HL35" s="111"/>
      <c r="HM35" s="111"/>
      <c r="HN35" s="111"/>
      <c r="HO35" s="111"/>
      <c r="HP35" s="111"/>
      <c r="HQ35" s="111"/>
      <c r="HR35" s="111"/>
      <c r="HS35" s="111"/>
      <c r="HT35" s="111"/>
      <c r="HU35" s="111"/>
      <c r="HV35" s="111"/>
      <c r="HW35" s="111"/>
      <c r="HX35" s="111"/>
      <c r="HY35" s="111"/>
      <c r="HZ35" s="111"/>
      <c r="IA35" s="111"/>
      <c r="IB35" s="111"/>
      <c r="IC35" s="111"/>
      <c r="ID35" s="111"/>
      <c r="IE35" s="111"/>
      <c r="IF35" s="111"/>
      <c r="IG35" s="111"/>
      <c r="IH35" s="111"/>
      <c r="II35" s="111"/>
      <c r="IJ35" s="111"/>
      <c r="IK35" s="111"/>
      <c r="IL35" s="111"/>
      <c r="IM35" s="111"/>
      <c r="IN35" s="111"/>
      <c r="IO35" s="111"/>
      <c r="IP35" s="111"/>
      <c r="IQ35" s="111"/>
      <c r="IR35" s="111"/>
      <c r="IS35" s="111"/>
      <c r="IT35" s="111"/>
      <c r="IU35" s="111"/>
      <c r="IV35" s="111"/>
      <c r="IW35" s="111"/>
      <c r="IX35" s="111"/>
      <c r="IY35" s="111"/>
      <c r="IZ35" s="111"/>
      <c r="JA35" s="111"/>
      <c r="JB35" s="111"/>
      <c r="JC35" s="111"/>
      <c r="JD35" s="111"/>
      <c r="JE35" s="111"/>
      <c r="JF35" s="111"/>
      <c r="JG35" s="111"/>
      <c r="JH35" s="111"/>
      <c r="JI35" s="111"/>
      <c r="JJ35" s="111"/>
      <c r="JK35" s="111"/>
      <c r="JL35" s="111"/>
      <c r="JM35" s="111"/>
      <c r="JN35" s="111"/>
      <c r="JO35" s="111"/>
      <c r="JP35" s="111"/>
      <c r="JQ35" s="111"/>
      <c r="JR35" s="111"/>
      <c r="JS35" s="111"/>
      <c r="JT35" s="111"/>
      <c r="JU35" s="111"/>
      <c r="JV35" s="111"/>
      <c r="JW35" s="111"/>
      <c r="JX35" s="111"/>
      <c r="JY35" s="111"/>
      <c r="JZ35" s="111"/>
      <c r="KA35" s="111"/>
      <c r="KB35" s="111"/>
      <c r="KC35" s="111"/>
      <c r="KD35" s="111"/>
      <c r="KE35" s="111"/>
      <c r="KF35" s="111"/>
      <c r="KG35" s="111"/>
      <c r="KH35" s="111"/>
      <c r="KI35" s="111"/>
      <c r="KJ35" s="111"/>
      <c r="KK35" s="111"/>
      <c r="KL35" s="111"/>
      <c r="KM35" s="111"/>
      <c r="KN35" s="111"/>
      <c r="KO35" s="111"/>
      <c r="KP35" s="111"/>
      <c r="KQ35" s="111"/>
      <c r="KR35" s="111"/>
      <c r="KS35" s="111"/>
      <c r="KT35" s="111"/>
      <c r="KU35" s="111"/>
      <c r="KV35" s="111"/>
      <c r="KW35" s="111"/>
      <c r="KX35" s="111"/>
      <c r="KY35" s="111"/>
      <c r="KZ35" s="111"/>
      <c r="LA35" s="111"/>
      <c r="LB35" s="111"/>
      <c r="LC35" s="111"/>
      <c r="LD35" s="111"/>
      <c r="LE35" s="111"/>
      <c r="LF35" s="111"/>
      <c r="LG35" s="111"/>
      <c r="LH35" s="111"/>
      <c r="LI35" s="111"/>
      <c r="LJ35" s="111"/>
      <c r="LK35" s="111"/>
      <c r="LL35" s="111"/>
      <c r="LM35" s="111"/>
      <c r="LN35" s="111"/>
      <c r="LO35" s="111"/>
      <c r="LP35" s="111"/>
      <c r="LQ35" s="111"/>
      <c r="LR35" s="111"/>
      <c r="LS35" s="111"/>
      <c r="LT35" s="111"/>
      <c r="LU35" s="111"/>
      <c r="LV35" s="111"/>
      <c r="LW35" s="111"/>
      <c r="LX35" s="111"/>
      <c r="LY35" s="111"/>
      <c r="LZ35" s="111"/>
      <c r="MA35" s="111"/>
      <c r="MB35" s="111"/>
      <c r="MC35" s="111"/>
      <c r="MD35" s="111"/>
      <c r="ME35" s="111"/>
      <c r="MF35" s="111"/>
      <c r="MG35" s="111"/>
      <c r="MH35" s="111"/>
      <c r="MI35" s="111"/>
      <c r="MJ35" s="111"/>
      <c r="MK35" s="111"/>
      <c r="ML35" s="111"/>
      <c r="MM35" s="111"/>
      <c r="MN35" s="111"/>
      <c r="MO35" s="111"/>
      <c r="MP35" s="111"/>
      <c r="MQ35" s="111"/>
      <c r="MR35" s="111"/>
      <c r="MS35" s="111"/>
      <c r="MT35" s="111"/>
      <c r="MU35" s="111"/>
      <c r="MV35" s="111"/>
      <c r="MW35" s="111"/>
      <c r="MX35" s="111"/>
      <c r="MY35" s="111"/>
      <c r="MZ35" s="111"/>
      <c r="NA35" s="111"/>
      <c r="NB35" s="111"/>
      <c r="NC35" s="111"/>
      <c r="ND35" s="111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1"/>
      <c r="NS35" s="111"/>
      <c r="NT35" s="111"/>
      <c r="NU35" s="111"/>
      <c r="NV35" s="111"/>
      <c r="NW35" s="111"/>
      <c r="NX35" s="111"/>
      <c r="NY35" s="111"/>
      <c r="NZ35" s="111"/>
      <c r="OA35" s="111"/>
      <c r="OB35" s="111"/>
      <c r="OC35" s="111"/>
      <c r="OD35" s="111"/>
      <c r="OE35" s="111"/>
      <c r="OF35" s="111"/>
      <c r="OG35" s="111"/>
      <c r="OH35" s="111"/>
      <c r="OI35" s="111"/>
      <c r="OJ35" s="111"/>
      <c r="OK35" s="111"/>
      <c r="OL35" s="111"/>
      <c r="OM35" s="111"/>
      <c r="ON35" s="111"/>
      <c r="OO35" s="111"/>
      <c r="OP35" s="111"/>
      <c r="OQ35" s="111"/>
      <c r="OR35" s="111"/>
      <c r="OS35" s="111"/>
      <c r="OT35" s="111"/>
      <c r="OU35" s="111"/>
      <c r="OV35" s="111"/>
      <c r="OW35" s="111"/>
      <c r="OX35" s="111"/>
      <c r="OY35" s="111"/>
      <c r="OZ35" s="111"/>
      <c r="PA35" s="111"/>
      <c r="PB35" s="111"/>
      <c r="PC35" s="111"/>
      <c r="PD35" s="111"/>
      <c r="PE35" s="111"/>
      <c r="PF35" s="111"/>
      <c r="PG35" s="111"/>
      <c r="PH35" s="111"/>
      <c r="PI35" s="111"/>
      <c r="PJ35" s="111"/>
      <c r="PK35" s="111"/>
      <c r="PL35" s="111"/>
      <c r="PM35" s="111"/>
      <c r="PN35" s="111"/>
      <c r="PO35" s="111"/>
      <c r="PP35" s="111"/>
      <c r="PQ35" s="111"/>
      <c r="PR35" s="111"/>
      <c r="PS35" s="111"/>
      <c r="PT35" s="111"/>
      <c r="PU35" s="111"/>
      <c r="PV35" s="111"/>
      <c r="PW35" s="111"/>
      <c r="PX35" s="111"/>
      <c r="PY35" s="111"/>
      <c r="PZ35" s="111"/>
      <c r="QA35" s="111"/>
      <c r="QB35" s="111"/>
      <c r="QC35" s="111"/>
      <c r="QD35" s="111"/>
      <c r="QE35" s="111"/>
      <c r="QF35" s="111"/>
      <c r="QG35" s="111"/>
      <c r="QH35" s="111"/>
      <c r="QI35" s="111"/>
      <c r="QJ35" s="111"/>
      <c r="QK35" s="111"/>
      <c r="QL35" s="111"/>
      <c r="QM35" s="111"/>
      <c r="QN35" s="111"/>
      <c r="QO35" s="111"/>
      <c r="QP35" s="111"/>
      <c r="QQ35" s="111"/>
      <c r="QR35" s="111"/>
      <c r="QS35" s="111"/>
      <c r="QT35" s="111"/>
      <c r="QU35" s="111"/>
      <c r="QV35" s="111"/>
      <c r="QW35" s="111"/>
      <c r="QX35" s="111"/>
      <c r="QY35" s="111"/>
      <c r="QZ35" s="111"/>
      <c r="RA35" s="111"/>
      <c r="RB35" s="111"/>
      <c r="RC35" s="111"/>
      <c r="RD35" s="111"/>
      <c r="RE35" s="111"/>
      <c r="RF35" s="111"/>
      <c r="RG35" s="111"/>
      <c r="RH35" s="111"/>
      <c r="RI35" s="111"/>
      <c r="RJ35" s="111"/>
      <c r="RK35" s="111"/>
      <c r="RL35" s="111"/>
      <c r="RM35" s="111"/>
      <c r="RN35" s="111"/>
      <c r="RO35" s="111"/>
      <c r="RP35" s="111"/>
      <c r="RQ35" s="111"/>
      <c r="RR35" s="111"/>
      <c r="RS35" s="111"/>
      <c r="RT35" s="111"/>
      <c r="RU35" s="111"/>
      <c r="RV35" s="111"/>
      <c r="RW35" s="111"/>
      <c r="RX35" s="111"/>
      <c r="RY35" s="111"/>
      <c r="RZ35" s="111"/>
      <c r="SA35" s="111"/>
      <c r="SB35" s="111"/>
      <c r="SC35" s="111"/>
      <c r="SD35" s="111"/>
      <c r="SE35" s="111"/>
      <c r="SF35" s="111"/>
      <c r="SG35" s="111"/>
      <c r="SH35" s="111"/>
      <c r="SI35" s="111"/>
      <c r="SJ35" s="111"/>
      <c r="SK35" s="111"/>
      <c r="SL35" s="111"/>
      <c r="SM35" s="111"/>
      <c r="SN35" s="111"/>
      <c r="SO35" s="111"/>
      <c r="SP35" s="111"/>
      <c r="SQ35" s="111"/>
      <c r="SR35" s="111"/>
      <c r="SS35" s="111"/>
      <c r="ST35" s="111"/>
      <c r="SU35" s="111"/>
      <c r="SV35" s="111"/>
      <c r="SW35" s="111"/>
      <c r="SX35" s="111"/>
      <c r="SY35" s="111"/>
      <c r="SZ35" s="111"/>
      <c r="TA35" s="111"/>
      <c r="TB35" s="111"/>
      <c r="TC35" s="111"/>
      <c r="TD35" s="111"/>
      <c r="TE35" s="111"/>
      <c r="TF35" s="111"/>
      <c r="TG35" s="111"/>
      <c r="TH35" s="111"/>
      <c r="TI35" s="111"/>
      <c r="TJ35" s="111"/>
      <c r="TK35" s="111"/>
      <c r="TL35" s="111"/>
      <c r="TM35" s="111"/>
      <c r="TN35" s="111"/>
    </row>
    <row r="36" spans="1:534" ht="12.75" customHeight="1" x14ac:dyDescent="0.2">
      <c r="A36" s="111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4"/>
      <c r="N36" s="114"/>
      <c r="O36" s="114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4"/>
      <c r="BT36" s="114"/>
      <c r="BU36" s="114"/>
      <c r="BV36" s="111"/>
      <c r="BW36" s="111"/>
      <c r="BX36" s="111"/>
      <c r="BY36" s="111"/>
      <c r="BZ36" s="111"/>
      <c r="CA36" s="111"/>
      <c r="CB36" s="117"/>
      <c r="CC36" s="117"/>
      <c r="CD36" s="111"/>
      <c r="CE36" s="111"/>
      <c r="CF36" s="111"/>
      <c r="CG36" s="117"/>
      <c r="CH36" s="117"/>
      <c r="CI36" s="111"/>
      <c r="CJ36" s="111"/>
      <c r="CK36" s="111"/>
      <c r="CL36" s="117"/>
      <c r="CM36" s="111"/>
      <c r="CN36" s="117"/>
      <c r="CO36" s="117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2"/>
      <c r="FO36" s="112"/>
      <c r="FP36" s="112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6"/>
      <c r="HH36" s="111"/>
      <c r="HI36" s="111"/>
      <c r="HJ36" s="111"/>
      <c r="HK36" s="111"/>
      <c r="HL36" s="111"/>
      <c r="HM36" s="111"/>
      <c r="HN36" s="111"/>
      <c r="HO36" s="111"/>
      <c r="HP36" s="111"/>
      <c r="HQ36" s="111"/>
      <c r="HR36" s="111"/>
      <c r="HS36" s="111"/>
      <c r="HT36" s="111"/>
      <c r="HU36" s="111"/>
      <c r="HV36" s="111"/>
      <c r="HW36" s="111"/>
      <c r="HX36" s="111"/>
      <c r="HY36" s="111"/>
      <c r="HZ36" s="111"/>
      <c r="IA36" s="111"/>
      <c r="IB36" s="111"/>
      <c r="IC36" s="111"/>
      <c r="ID36" s="111"/>
      <c r="IE36" s="111"/>
      <c r="IF36" s="111"/>
      <c r="IG36" s="111"/>
      <c r="IH36" s="111"/>
      <c r="II36" s="111"/>
      <c r="IJ36" s="111"/>
      <c r="IK36" s="111"/>
      <c r="IL36" s="111"/>
      <c r="IM36" s="111"/>
      <c r="IN36" s="111"/>
      <c r="IO36" s="111"/>
      <c r="IP36" s="111"/>
      <c r="IQ36" s="111"/>
      <c r="IR36" s="111"/>
      <c r="IS36" s="111"/>
      <c r="IT36" s="111"/>
      <c r="IU36" s="111"/>
      <c r="IV36" s="111"/>
      <c r="IW36" s="111"/>
      <c r="IX36" s="111"/>
      <c r="IY36" s="111"/>
      <c r="IZ36" s="111"/>
      <c r="JA36" s="111"/>
      <c r="JB36" s="111"/>
      <c r="JC36" s="111"/>
      <c r="JD36" s="111"/>
      <c r="JE36" s="111"/>
      <c r="JF36" s="111"/>
      <c r="JG36" s="111"/>
      <c r="JH36" s="111"/>
      <c r="JI36" s="111"/>
      <c r="JJ36" s="111"/>
      <c r="JK36" s="111"/>
      <c r="JL36" s="111"/>
      <c r="JM36" s="111"/>
      <c r="JN36" s="111"/>
      <c r="JO36" s="111"/>
      <c r="JP36" s="111"/>
      <c r="JQ36" s="111"/>
      <c r="JR36" s="111"/>
      <c r="JS36" s="111"/>
      <c r="JT36" s="111"/>
      <c r="JU36" s="111"/>
      <c r="JV36" s="111"/>
      <c r="JW36" s="111"/>
      <c r="JX36" s="111"/>
      <c r="JY36" s="111"/>
      <c r="JZ36" s="111"/>
      <c r="KA36" s="111"/>
      <c r="KB36" s="111"/>
      <c r="KC36" s="111"/>
      <c r="KD36" s="111"/>
      <c r="KE36" s="111"/>
      <c r="KF36" s="111"/>
      <c r="KG36" s="111"/>
      <c r="KH36" s="111"/>
      <c r="KI36" s="111"/>
      <c r="KJ36" s="111"/>
      <c r="KK36" s="111"/>
      <c r="KL36" s="111"/>
      <c r="KM36" s="111"/>
      <c r="KN36" s="111"/>
      <c r="KO36" s="111"/>
      <c r="KP36" s="111"/>
      <c r="KQ36" s="111"/>
      <c r="KR36" s="111"/>
      <c r="KS36" s="111"/>
      <c r="KT36" s="111"/>
      <c r="KU36" s="111"/>
      <c r="KV36" s="111"/>
      <c r="KW36" s="111"/>
      <c r="KX36" s="111"/>
      <c r="KY36" s="111"/>
      <c r="KZ36" s="111"/>
      <c r="LA36" s="111"/>
      <c r="LB36" s="111"/>
      <c r="LC36" s="111"/>
      <c r="LD36" s="111"/>
      <c r="LE36" s="111"/>
      <c r="LF36" s="111"/>
      <c r="LG36" s="111"/>
      <c r="LH36" s="111"/>
      <c r="LI36" s="111"/>
      <c r="LJ36" s="111"/>
      <c r="LK36" s="111"/>
      <c r="LL36" s="111"/>
      <c r="LM36" s="111"/>
      <c r="LN36" s="111"/>
      <c r="LO36" s="111"/>
      <c r="LP36" s="111"/>
      <c r="LQ36" s="111"/>
      <c r="LR36" s="111"/>
      <c r="LS36" s="111"/>
      <c r="LT36" s="111"/>
      <c r="LU36" s="111"/>
      <c r="LV36" s="111"/>
      <c r="LW36" s="111"/>
      <c r="LX36" s="111"/>
      <c r="LY36" s="111"/>
      <c r="LZ36" s="111"/>
      <c r="MA36" s="111"/>
      <c r="MB36" s="111"/>
      <c r="MC36" s="111"/>
      <c r="MD36" s="111"/>
      <c r="ME36" s="111"/>
      <c r="MF36" s="111"/>
      <c r="MG36" s="111"/>
      <c r="MH36" s="111"/>
      <c r="MI36" s="111"/>
      <c r="MJ36" s="111"/>
      <c r="MK36" s="111"/>
      <c r="ML36" s="111"/>
      <c r="MM36" s="111"/>
      <c r="MN36" s="111"/>
      <c r="MO36" s="111"/>
      <c r="MP36" s="111"/>
      <c r="MQ36" s="111"/>
      <c r="MR36" s="111"/>
      <c r="MS36" s="111"/>
      <c r="MT36" s="111"/>
      <c r="MU36" s="111"/>
      <c r="MV36" s="111"/>
      <c r="MW36" s="111"/>
      <c r="MX36" s="111"/>
      <c r="MY36" s="111"/>
      <c r="MZ36" s="111"/>
      <c r="NA36" s="111"/>
      <c r="NB36" s="111"/>
      <c r="NC36" s="111"/>
      <c r="ND36" s="111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1"/>
      <c r="NS36" s="111"/>
      <c r="NT36" s="111"/>
      <c r="NU36" s="111"/>
      <c r="NV36" s="111"/>
      <c r="NW36" s="111"/>
      <c r="NX36" s="111"/>
      <c r="NY36" s="111"/>
      <c r="NZ36" s="111"/>
      <c r="OA36" s="111"/>
      <c r="OB36" s="111"/>
      <c r="OC36" s="111"/>
      <c r="OD36" s="111"/>
      <c r="OE36" s="111"/>
      <c r="OF36" s="111"/>
      <c r="OG36" s="111"/>
      <c r="OH36" s="111"/>
      <c r="OI36" s="111"/>
      <c r="OJ36" s="111"/>
      <c r="OK36" s="111"/>
      <c r="OL36" s="111"/>
      <c r="OM36" s="111"/>
      <c r="ON36" s="111"/>
      <c r="OO36" s="111"/>
      <c r="OP36" s="111"/>
      <c r="OQ36" s="111"/>
      <c r="OR36" s="111"/>
      <c r="OS36" s="111"/>
      <c r="OT36" s="111"/>
      <c r="OU36" s="111"/>
      <c r="OV36" s="111"/>
      <c r="OW36" s="111"/>
      <c r="OX36" s="111"/>
      <c r="OY36" s="111"/>
      <c r="OZ36" s="111"/>
      <c r="PA36" s="111"/>
      <c r="PB36" s="111"/>
      <c r="PC36" s="111"/>
      <c r="PD36" s="111"/>
      <c r="PE36" s="111"/>
      <c r="PF36" s="111"/>
      <c r="PG36" s="111"/>
      <c r="PH36" s="111"/>
      <c r="PI36" s="111"/>
      <c r="PJ36" s="111"/>
      <c r="PK36" s="111"/>
      <c r="PL36" s="111"/>
      <c r="PM36" s="111"/>
      <c r="PN36" s="111"/>
      <c r="PO36" s="111"/>
      <c r="PP36" s="111"/>
      <c r="PQ36" s="111"/>
      <c r="PR36" s="111"/>
      <c r="PS36" s="111"/>
      <c r="PT36" s="111"/>
      <c r="PU36" s="111"/>
      <c r="PV36" s="111"/>
      <c r="PW36" s="111"/>
      <c r="PX36" s="111"/>
      <c r="PY36" s="111"/>
      <c r="PZ36" s="111"/>
      <c r="QA36" s="111"/>
      <c r="QB36" s="111"/>
      <c r="QC36" s="111"/>
      <c r="QD36" s="111"/>
      <c r="QE36" s="111"/>
      <c r="QF36" s="111"/>
      <c r="QG36" s="111"/>
      <c r="QH36" s="111"/>
      <c r="QI36" s="111"/>
      <c r="QJ36" s="111"/>
      <c r="QK36" s="111"/>
      <c r="QL36" s="111"/>
      <c r="QM36" s="111"/>
      <c r="QN36" s="111"/>
      <c r="QO36" s="111"/>
      <c r="QP36" s="111"/>
      <c r="QQ36" s="111"/>
      <c r="QR36" s="111"/>
      <c r="QS36" s="111"/>
      <c r="QT36" s="111"/>
      <c r="QU36" s="111"/>
      <c r="QV36" s="111"/>
      <c r="QW36" s="111"/>
      <c r="QX36" s="111"/>
      <c r="QY36" s="111"/>
      <c r="QZ36" s="111"/>
      <c r="RA36" s="111"/>
      <c r="RB36" s="111"/>
      <c r="RC36" s="111"/>
      <c r="RD36" s="111"/>
      <c r="RE36" s="111"/>
      <c r="RF36" s="111"/>
      <c r="RG36" s="111"/>
      <c r="RH36" s="111"/>
      <c r="RI36" s="111"/>
      <c r="RJ36" s="111"/>
      <c r="RK36" s="111"/>
      <c r="RL36" s="111"/>
      <c r="RM36" s="111"/>
      <c r="RN36" s="111"/>
      <c r="RO36" s="111"/>
      <c r="RP36" s="111"/>
      <c r="RQ36" s="111"/>
      <c r="RR36" s="111"/>
      <c r="RS36" s="111"/>
      <c r="RT36" s="111"/>
      <c r="RU36" s="111"/>
      <c r="RV36" s="111"/>
      <c r="RW36" s="111"/>
      <c r="RX36" s="111"/>
      <c r="RY36" s="111"/>
      <c r="RZ36" s="111"/>
      <c r="SA36" s="111"/>
      <c r="SB36" s="111"/>
      <c r="SC36" s="111"/>
      <c r="SD36" s="111"/>
      <c r="SE36" s="111"/>
      <c r="SF36" s="111"/>
      <c r="SG36" s="111"/>
      <c r="SH36" s="111"/>
      <c r="SI36" s="111"/>
      <c r="SJ36" s="111"/>
      <c r="SK36" s="111"/>
      <c r="SL36" s="111"/>
      <c r="SM36" s="111"/>
      <c r="SN36" s="111"/>
      <c r="SO36" s="111"/>
      <c r="SP36" s="111"/>
      <c r="SQ36" s="111"/>
      <c r="SR36" s="111"/>
      <c r="SS36" s="111"/>
      <c r="ST36" s="111"/>
      <c r="SU36" s="111"/>
      <c r="SV36" s="111"/>
      <c r="SW36" s="111"/>
      <c r="SX36" s="111"/>
      <c r="SY36" s="111"/>
      <c r="SZ36" s="111"/>
      <c r="TA36" s="111"/>
      <c r="TB36" s="111"/>
      <c r="TC36" s="111"/>
      <c r="TD36" s="111"/>
      <c r="TE36" s="111"/>
      <c r="TF36" s="111"/>
      <c r="TG36" s="111"/>
      <c r="TH36" s="111"/>
      <c r="TI36" s="111"/>
      <c r="TJ36" s="111"/>
      <c r="TK36" s="111"/>
      <c r="TL36" s="111"/>
      <c r="TM36" s="111"/>
      <c r="TN36" s="111"/>
    </row>
    <row r="37" spans="1:534" ht="12.75" customHeight="1" x14ac:dyDescent="0.2">
      <c r="A37" s="111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4"/>
      <c r="N37" s="114"/>
      <c r="O37" s="114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4"/>
      <c r="BT37" s="114"/>
      <c r="BU37" s="114"/>
      <c r="BV37" s="111"/>
      <c r="BW37" s="111"/>
      <c r="BX37" s="111"/>
      <c r="BY37" s="111"/>
      <c r="BZ37" s="111"/>
      <c r="CA37" s="111"/>
      <c r="CB37" s="117"/>
      <c r="CC37" s="117"/>
      <c r="CD37" s="111"/>
      <c r="CE37" s="111"/>
      <c r="CF37" s="111"/>
      <c r="CG37" s="117"/>
      <c r="CH37" s="117"/>
      <c r="CI37" s="111"/>
      <c r="CJ37" s="111"/>
      <c r="CK37" s="111"/>
      <c r="CL37" s="117"/>
      <c r="CM37" s="111"/>
      <c r="CN37" s="117"/>
      <c r="CO37" s="117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2"/>
      <c r="FO37" s="112"/>
      <c r="FP37" s="122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6"/>
      <c r="HH37" s="111"/>
      <c r="HI37" s="111"/>
      <c r="HJ37" s="111"/>
      <c r="HK37" s="111"/>
      <c r="HL37" s="111"/>
      <c r="HM37" s="111"/>
      <c r="HN37" s="111"/>
      <c r="HO37" s="111"/>
      <c r="HP37" s="111"/>
      <c r="HQ37" s="111"/>
      <c r="HR37" s="111"/>
      <c r="HS37" s="111"/>
      <c r="HT37" s="111"/>
      <c r="HU37" s="111"/>
      <c r="HV37" s="111"/>
      <c r="HW37" s="111"/>
      <c r="HX37" s="111"/>
      <c r="HY37" s="111"/>
      <c r="HZ37" s="111"/>
      <c r="IA37" s="111"/>
      <c r="IB37" s="111"/>
      <c r="IC37" s="111"/>
      <c r="ID37" s="111"/>
      <c r="IE37" s="111"/>
      <c r="IF37" s="111"/>
      <c r="IG37" s="111"/>
      <c r="IH37" s="111"/>
      <c r="II37" s="111"/>
      <c r="IJ37" s="111"/>
      <c r="IK37" s="111"/>
      <c r="IL37" s="111"/>
      <c r="IM37" s="111"/>
      <c r="IN37" s="111"/>
      <c r="IO37" s="111"/>
      <c r="IP37" s="111"/>
      <c r="IQ37" s="111"/>
      <c r="IR37" s="111"/>
      <c r="IS37" s="111"/>
      <c r="IT37" s="111"/>
      <c r="IU37" s="111"/>
      <c r="IV37" s="111"/>
      <c r="IW37" s="111"/>
      <c r="IX37" s="111"/>
      <c r="IY37" s="111"/>
      <c r="IZ37" s="111"/>
      <c r="JA37" s="111"/>
      <c r="JB37" s="111"/>
      <c r="JC37" s="111"/>
      <c r="JD37" s="111"/>
      <c r="JE37" s="111"/>
      <c r="JF37" s="111"/>
      <c r="JG37" s="111"/>
      <c r="JH37" s="111"/>
      <c r="JI37" s="111"/>
      <c r="JJ37" s="111"/>
      <c r="JK37" s="111"/>
      <c r="JL37" s="111"/>
      <c r="JM37" s="111"/>
      <c r="JN37" s="111"/>
      <c r="JO37" s="111"/>
      <c r="JP37" s="111"/>
      <c r="JQ37" s="111"/>
      <c r="JR37" s="111"/>
      <c r="JS37" s="111"/>
      <c r="JT37" s="111"/>
      <c r="JU37" s="111"/>
      <c r="JV37" s="111"/>
      <c r="JW37" s="111"/>
      <c r="JX37" s="111"/>
      <c r="JY37" s="111"/>
      <c r="JZ37" s="111"/>
      <c r="KA37" s="111"/>
      <c r="KB37" s="111"/>
      <c r="KC37" s="111"/>
      <c r="KD37" s="111"/>
      <c r="KE37" s="111"/>
      <c r="KF37" s="111"/>
      <c r="KG37" s="111"/>
      <c r="KH37" s="111"/>
      <c r="KI37" s="111"/>
      <c r="KJ37" s="111"/>
      <c r="KK37" s="111"/>
      <c r="KL37" s="111"/>
      <c r="KM37" s="111"/>
      <c r="KN37" s="111"/>
      <c r="KO37" s="111"/>
      <c r="KP37" s="111"/>
      <c r="KQ37" s="111"/>
      <c r="KR37" s="111"/>
      <c r="KS37" s="111"/>
      <c r="KT37" s="111"/>
      <c r="KU37" s="111"/>
      <c r="KV37" s="111"/>
      <c r="KW37" s="111"/>
      <c r="KX37" s="111"/>
      <c r="KY37" s="111"/>
      <c r="KZ37" s="111"/>
      <c r="LA37" s="111"/>
      <c r="LB37" s="111"/>
      <c r="LC37" s="111"/>
      <c r="LD37" s="111"/>
      <c r="LE37" s="111"/>
      <c r="LF37" s="111"/>
      <c r="LG37" s="111"/>
      <c r="LH37" s="111"/>
      <c r="LI37" s="111"/>
      <c r="LJ37" s="111"/>
      <c r="LK37" s="111"/>
      <c r="LL37" s="111"/>
      <c r="LM37" s="111"/>
      <c r="LN37" s="111"/>
      <c r="LO37" s="111"/>
      <c r="LP37" s="111"/>
      <c r="LQ37" s="111"/>
      <c r="LR37" s="111"/>
      <c r="LS37" s="111"/>
      <c r="LT37" s="111"/>
      <c r="LU37" s="111"/>
      <c r="LV37" s="111"/>
      <c r="LW37" s="111"/>
      <c r="LX37" s="111"/>
      <c r="LY37" s="111"/>
      <c r="LZ37" s="111"/>
      <c r="MA37" s="111"/>
      <c r="MB37" s="111"/>
      <c r="MC37" s="111"/>
      <c r="MD37" s="111"/>
      <c r="ME37" s="111"/>
      <c r="MF37" s="111"/>
      <c r="MG37" s="111"/>
      <c r="MH37" s="111"/>
      <c r="MI37" s="111"/>
      <c r="MJ37" s="111"/>
      <c r="MK37" s="111"/>
      <c r="ML37" s="111"/>
      <c r="MM37" s="111"/>
      <c r="MN37" s="111"/>
      <c r="MO37" s="111"/>
      <c r="MP37" s="111"/>
      <c r="MQ37" s="111"/>
      <c r="MR37" s="111"/>
      <c r="MS37" s="111"/>
      <c r="MT37" s="111"/>
      <c r="MU37" s="111"/>
      <c r="MV37" s="111"/>
      <c r="MW37" s="111"/>
      <c r="MX37" s="111"/>
      <c r="MY37" s="111"/>
      <c r="MZ37" s="111"/>
      <c r="NA37" s="111"/>
      <c r="NB37" s="111"/>
      <c r="NC37" s="111"/>
      <c r="ND37" s="111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1"/>
      <c r="NS37" s="111"/>
      <c r="NT37" s="111"/>
      <c r="NU37" s="111"/>
      <c r="NV37" s="111"/>
      <c r="NW37" s="111"/>
      <c r="NX37" s="111"/>
      <c r="NY37" s="111"/>
      <c r="NZ37" s="111"/>
      <c r="OA37" s="111"/>
      <c r="OB37" s="111"/>
      <c r="OC37" s="111"/>
      <c r="OD37" s="111"/>
      <c r="OE37" s="111"/>
      <c r="OF37" s="111"/>
      <c r="OG37" s="111"/>
      <c r="OH37" s="111"/>
      <c r="OI37" s="111"/>
      <c r="OJ37" s="111"/>
      <c r="OK37" s="111"/>
      <c r="OL37" s="111"/>
      <c r="OM37" s="111"/>
      <c r="ON37" s="111"/>
      <c r="OO37" s="111"/>
      <c r="OP37" s="111"/>
      <c r="OQ37" s="111"/>
      <c r="OR37" s="111"/>
      <c r="OS37" s="111"/>
      <c r="OT37" s="111"/>
      <c r="OU37" s="111"/>
      <c r="OV37" s="111"/>
      <c r="OW37" s="111"/>
      <c r="OX37" s="111"/>
      <c r="OY37" s="111"/>
      <c r="OZ37" s="111"/>
      <c r="PA37" s="111"/>
      <c r="PB37" s="111"/>
      <c r="PC37" s="111"/>
      <c r="PD37" s="111"/>
      <c r="PE37" s="111"/>
      <c r="PF37" s="111"/>
      <c r="PG37" s="111"/>
      <c r="PH37" s="111"/>
      <c r="PI37" s="111"/>
      <c r="PJ37" s="111"/>
      <c r="PK37" s="111"/>
      <c r="PL37" s="111"/>
      <c r="PM37" s="111"/>
      <c r="PN37" s="111"/>
      <c r="PO37" s="111"/>
      <c r="PP37" s="111"/>
      <c r="PQ37" s="111"/>
      <c r="PR37" s="111"/>
      <c r="PS37" s="111"/>
      <c r="PT37" s="111"/>
      <c r="PU37" s="111"/>
      <c r="PV37" s="111"/>
      <c r="PW37" s="111"/>
      <c r="PX37" s="111"/>
      <c r="PY37" s="111"/>
      <c r="PZ37" s="111"/>
      <c r="QA37" s="111"/>
      <c r="QB37" s="111"/>
      <c r="QC37" s="111"/>
      <c r="QD37" s="111"/>
      <c r="QE37" s="111"/>
      <c r="QF37" s="111"/>
      <c r="QG37" s="111"/>
      <c r="QH37" s="111"/>
      <c r="QI37" s="111"/>
      <c r="QJ37" s="111"/>
      <c r="QK37" s="111"/>
      <c r="QL37" s="111"/>
      <c r="QM37" s="111"/>
      <c r="QN37" s="111"/>
      <c r="QO37" s="111"/>
      <c r="QP37" s="111"/>
      <c r="QQ37" s="111"/>
      <c r="QR37" s="111"/>
      <c r="QS37" s="111"/>
      <c r="QT37" s="111"/>
      <c r="QU37" s="111"/>
      <c r="QV37" s="111"/>
      <c r="QW37" s="111"/>
      <c r="QX37" s="111"/>
      <c r="QY37" s="111"/>
      <c r="QZ37" s="111"/>
      <c r="RA37" s="111"/>
      <c r="RB37" s="111"/>
      <c r="RC37" s="111"/>
      <c r="RD37" s="111"/>
      <c r="RE37" s="111"/>
      <c r="RF37" s="111"/>
      <c r="RG37" s="111"/>
      <c r="RH37" s="111"/>
      <c r="RI37" s="111"/>
      <c r="RJ37" s="111"/>
      <c r="RK37" s="111"/>
      <c r="RL37" s="111"/>
      <c r="RM37" s="111"/>
      <c r="RN37" s="111"/>
      <c r="RO37" s="111"/>
      <c r="RP37" s="111"/>
      <c r="RQ37" s="111"/>
      <c r="RR37" s="111"/>
      <c r="RS37" s="111"/>
      <c r="RT37" s="111"/>
      <c r="RU37" s="111"/>
      <c r="RV37" s="111"/>
      <c r="RW37" s="111"/>
      <c r="RX37" s="111"/>
      <c r="RY37" s="111"/>
      <c r="RZ37" s="111"/>
      <c r="SA37" s="111"/>
      <c r="SB37" s="111"/>
      <c r="SC37" s="111"/>
      <c r="SD37" s="111"/>
      <c r="SE37" s="111"/>
      <c r="SF37" s="111"/>
      <c r="SG37" s="111"/>
      <c r="SH37" s="111"/>
      <c r="SI37" s="111"/>
      <c r="SJ37" s="111"/>
      <c r="SK37" s="111"/>
      <c r="SL37" s="111"/>
      <c r="SM37" s="111"/>
      <c r="SN37" s="111"/>
      <c r="SO37" s="111"/>
      <c r="SP37" s="111"/>
      <c r="SQ37" s="111"/>
      <c r="SR37" s="111"/>
      <c r="SS37" s="111"/>
      <c r="ST37" s="111"/>
      <c r="SU37" s="111"/>
      <c r="SV37" s="111"/>
      <c r="SW37" s="111"/>
      <c r="SX37" s="111"/>
      <c r="SY37" s="111"/>
      <c r="SZ37" s="111"/>
      <c r="TA37" s="111"/>
      <c r="TB37" s="111"/>
      <c r="TC37" s="111"/>
      <c r="TD37" s="111"/>
      <c r="TE37" s="111"/>
      <c r="TF37" s="111"/>
      <c r="TG37" s="111"/>
      <c r="TH37" s="111"/>
      <c r="TI37" s="111"/>
      <c r="TJ37" s="111"/>
      <c r="TK37" s="111"/>
      <c r="TL37" s="111"/>
      <c r="TM37" s="111"/>
      <c r="TN37" s="111"/>
    </row>
    <row r="38" spans="1:534" ht="12.75" customHeight="1" x14ac:dyDescent="0.2">
      <c r="A38" s="111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4"/>
      <c r="BT38" s="114"/>
      <c r="BU38" s="114"/>
      <c r="BV38" s="111"/>
      <c r="BW38" s="111"/>
      <c r="BX38" s="111"/>
      <c r="BY38" s="111"/>
      <c r="BZ38" s="111"/>
      <c r="CA38" s="111"/>
      <c r="CB38" s="117"/>
      <c r="CC38" s="117"/>
      <c r="CD38" s="111"/>
      <c r="CE38" s="111"/>
      <c r="CF38" s="111"/>
      <c r="CG38" s="117"/>
      <c r="CH38" s="117"/>
      <c r="CI38" s="111"/>
      <c r="CJ38" s="111"/>
      <c r="CK38" s="111"/>
      <c r="CL38" s="117"/>
      <c r="CM38" s="111"/>
      <c r="CN38" s="117"/>
      <c r="CO38" s="117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2"/>
      <c r="FO38" s="112"/>
      <c r="FP38" s="122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6"/>
      <c r="HH38" s="111"/>
      <c r="HI38" s="111"/>
      <c r="HJ38" s="111"/>
      <c r="HK38" s="111"/>
      <c r="HL38" s="111"/>
      <c r="HM38" s="111"/>
      <c r="HN38" s="111"/>
      <c r="HO38" s="111"/>
      <c r="HP38" s="111"/>
      <c r="HQ38" s="111"/>
      <c r="HR38" s="111"/>
      <c r="HS38" s="111"/>
      <c r="HT38" s="111"/>
      <c r="HU38" s="111"/>
      <c r="HV38" s="111"/>
      <c r="HW38" s="111"/>
      <c r="HX38" s="111"/>
      <c r="HY38" s="111"/>
      <c r="HZ38" s="111"/>
      <c r="IA38" s="111"/>
      <c r="IB38" s="111"/>
      <c r="IC38" s="111"/>
      <c r="ID38" s="111"/>
      <c r="IE38" s="111"/>
      <c r="IF38" s="111"/>
      <c r="IG38" s="111"/>
      <c r="IH38" s="111"/>
      <c r="II38" s="111"/>
      <c r="IJ38" s="111"/>
      <c r="IK38" s="111"/>
      <c r="IL38" s="111"/>
      <c r="IM38" s="111"/>
      <c r="IN38" s="111"/>
      <c r="IO38" s="111"/>
      <c r="IP38" s="111"/>
      <c r="IQ38" s="111"/>
      <c r="IR38" s="111"/>
      <c r="IS38" s="111"/>
      <c r="IT38" s="111"/>
      <c r="IU38" s="111"/>
      <c r="IV38" s="111"/>
      <c r="IW38" s="111"/>
      <c r="IX38" s="111"/>
      <c r="IY38" s="111"/>
      <c r="IZ38" s="111"/>
      <c r="JA38" s="111"/>
      <c r="JB38" s="111"/>
      <c r="JC38" s="111"/>
      <c r="JD38" s="111"/>
      <c r="JE38" s="111"/>
      <c r="JF38" s="111"/>
      <c r="JG38" s="111"/>
      <c r="JH38" s="111"/>
      <c r="JI38" s="111"/>
      <c r="JJ38" s="111"/>
      <c r="JK38" s="111"/>
      <c r="JL38" s="111"/>
      <c r="JM38" s="111"/>
      <c r="JN38" s="111"/>
      <c r="JO38" s="111"/>
      <c r="JP38" s="111"/>
      <c r="JQ38" s="111"/>
      <c r="JR38" s="111"/>
      <c r="JS38" s="111"/>
      <c r="JT38" s="111"/>
      <c r="JU38" s="111"/>
      <c r="JV38" s="111"/>
      <c r="JW38" s="111"/>
      <c r="JX38" s="111"/>
      <c r="JY38" s="111"/>
      <c r="JZ38" s="111"/>
      <c r="KA38" s="111"/>
      <c r="KB38" s="111"/>
      <c r="KC38" s="111"/>
      <c r="KD38" s="111"/>
      <c r="KE38" s="111"/>
      <c r="KF38" s="111"/>
      <c r="KG38" s="111"/>
      <c r="KH38" s="111"/>
      <c r="KI38" s="111"/>
      <c r="KJ38" s="111"/>
      <c r="KK38" s="111"/>
      <c r="KL38" s="111"/>
      <c r="KM38" s="111"/>
      <c r="KN38" s="111"/>
      <c r="KO38" s="111"/>
      <c r="KP38" s="111"/>
      <c r="KQ38" s="111"/>
      <c r="KR38" s="111"/>
      <c r="KS38" s="111"/>
      <c r="KT38" s="111"/>
      <c r="KU38" s="111"/>
      <c r="KV38" s="111"/>
      <c r="KW38" s="111"/>
      <c r="KX38" s="111"/>
      <c r="KY38" s="111"/>
      <c r="KZ38" s="111"/>
      <c r="LA38" s="111"/>
      <c r="LB38" s="111"/>
      <c r="LC38" s="111"/>
      <c r="LD38" s="111"/>
      <c r="LE38" s="111"/>
      <c r="LF38" s="111"/>
      <c r="LG38" s="111"/>
      <c r="LH38" s="111"/>
      <c r="LI38" s="111"/>
      <c r="LJ38" s="111"/>
      <c r="LK38" s="111"/>
      <c r="LL38" s="111"/>
      <c r="LM38" s="111"/>
      <c r="LN38" s="111"/>
      <c r="LO38" s="111"/>
      <c r="LP38" s="111"/>
      <c r="LQ38" s="111"/>
      <c r="LR38" s="111"/>
      <c r="LS38" s="111"/>
      <c r="LT38" s="111"/>
      <c r="LU38" s="111"/>
      <c r="LV38" s="111"/>
      <c r="LW38" s="111"/>
      <c r="LX38" s="111"/>
      <c r="LY38" s="111"/>
      <c r="LZ38" s="111"/>
      <c r="MA38" s="111"/>
      <c r="MB38" s="111"/>
      <c r="MC38" s="111"/>
      <c r="MD38" s="111"/>
      <c r="ME38" s="111"/>
      <c r="MF38" s="111"/>
      <c r="MG38" s="111"/>
      <c r="MH38" s="111"/>
      <c r="MI38" s="111"/>
      <c r="MJ38" s="111"/>
      <c r="MK38" s="111"/>
      <c r="ML38" s="111"/>
      <c r="MM38" s="111"/>
      <c r="MN38" s="111"/>
      <c r="MO38" s="111"/>
      <c r="MP38" s="111"/>
      <c r="MQ38" s="111"/>
      <c r="MR38" s="111"/>
      <c r="MS38" s="111"/>
      <c r="MT38" s="111"/>
      <c r="MU38" s="111"/>
      <c r="MV38" s="111"/>
      <c r="MW38" s="111"/>
      <c r="MX38" s="111"/>
      <c r="MY38" s="111"/>
      <c r="MZ38" s="111"/>
      <c r="NA38" s="111"/>
      <c r="NB38" s="111"/>
      <c r="NC38" s="111"/>
      <c r="ND38" s="111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1"/>
      <c r="NS38" s="111"/>
      <c r="NT38" s="111"/>
      <c r="NU38" s="111"/>
      <c r="NV38" s="111"/>
      <c r="NW38" s="111"/>
      <c r="NX38" s="111"/>
      <c r="NY38" s="111"/>
      <c r="NZ38" s="111"/>
      <c r="OA38" s="111"/>
      <c r="OB38" s="111"/>
      <c r="OC38" s="111"/>
      <c r="OD38" s="111"/>
      <c r="OE38" s="111"/>
      <c r="OF38" s="111"/>
      <c r="OG38" s="111"/>
      <c r="OH38" s="111"/>
      <c r="OI38" s="111"/>
      <c r="OJ38" s="111"/>
      <c r="OK38" s="111"/>
      <c r="OL38" s="111"/>
      <c r="OM38" s="111"/>
      <c r="ON38" s="111"/>
      <c r="OO38" s="111"/>
      <c r="OP38" s="111"/>
      <c r="OQ38" s="111"/>
      <c r="OR38" s="111"/>
      <c r="OS38" s="111"/>
      <c r="OT38" s="111"/>
      <c r="OU38" s="111"/>
      <c r="OV38" s="111"/>
      <c r="OW38" s="111"/>
      <c r="OX38" s="111"/>
      <c r="OY38" s="111"/>
      <c r="OZ38" s="111"/>
      <c r="PA38" s="111"/>
      <c r="PB38" s="111"/>
      <c r="PC38" s="111"/>
      <c r="PD38" s="111"/>
      <c r="PE38" s="111"/>
      <c r="PF38" s="111"/>
      <c r="PG38" s="111"/>
      <c r="PH38" s="111"/>
      <c r="PI38" s="111"/>
      <c r="PJ38" s="111"/>
      <c r="PK38" s="111"/>
      <c r="PL38" s="111"/>
      <c r="PM38" s="111"/>
      <c r="PN38" s="111"/>
      <c r="PO38" s="111"/>
      <c r="PP38" s="111"/>
      <c r="PQ38" s="111"/>
      <c r="PR38" s="111"/>
      <c r="PS38" s="111"/>
      <c r="PT38" s="111"/>
      <c r="PU38" s="111"/>
      <c r="PV38" s="111"/>
      <c r="PW38" s="111"/>
      <c r="PX38" s="111"/>
      <c r="PY38" s="111"/>
      <c r="PZ38" s="111"/>
      <c r="QA38" s="111"/>
      <c r="QB38" s="111"/>
      <c r="QC38" s="111"/>
      <c r="QD38" s="111"/>
      <c r="QE38" s="111"/>
      <c r="QF38" s="111"/>
      <c r="QG38" s="111"/>
      <c r="QH38" s="111"/>
      <c r="QI38" s="111"/>
      <c r="QJ38" s="111"/>
      <c r="QK38" s="111"/>
      <c r="QL38" s="111"/>
      <c r="QM38" s="111"/>
      <c r="QN38" s="111"/>
      <c r="QO38" s="111"/>
      <c r="QP38" s="111"/>
      <c r="QQ38" s="111"/>
      <c r="QR38" s="111"/>
      <c r="QS38" s="111"/>
      <c r="QT38" s="111"/>
      <c r="QU38" s="111"/>
      <c r="QV38" s="111"/>
      <c r="QW38" s="111"/>
      <c r="QX38" s="111"/>
      <c r="QY38" s="111"/>
      <c r="QZ38" s="111"/>
      <c r="RA38" s="111"/>
      <c r="RB38" s="111"/>
      <c r="RC38" s="111"/>
      <c r="RD38" s="111"/>
      <c r="RE38" s="111"/>
      <c r="RF38" s="111"/>
      <c r="RG38" s="111"/>
      <c r="RH38" s="111"/>
      <c r="RI38" s="111"/>
      <c r="RJ38" s="111"/>
      <c r="RK38" s="111"/>
      <c r="RL38" s="111"/>
      <c r="RM38" s="111"/>
      <c r="RN38" s="111"/>
      <c r="RO38" s="111"/>
      <c r="RP38" s="111"/>
      <c r="RQ38" s="111"/>
      <c r="RR38" s="111"/>
      <c r="RS38" s="111"/>
      <c r="RT38" s="111"/>
      <c r="RU38" s="111"/>
      <c r="RV38" s="111"/>
      <c r="RW38" s="111"/>
      <c r="RX38" s="111"/>
      <c r="RY38" s="111"/>
      <c r="RZ38" s="111"/>
      <c r="SA38" s="111"/>
      <c r="SB38" s="111"/>
      <c r="SC38" s="111"/>
      <c r="SD38" s="111"/>
      <c r="SE38" s="111"/>
      <c r="SF38" s="111"/>
      <c r="SG38" s="111"/>
      <c r="SH38" s="111"/>
      <c r="SI38" s="111"/>
      <c r="SJ38" s="111"/>
      <c r="SK38" s="111"/>
      <c r="SL38" s="111"/>
      <c r="SM38" s="111"/>
      <c r="SN38" s="111"/>
      <c r="SO38" s="111"/>
      <c r="SP38" s="111"/>
      <c r="SQ38" s="111"/>
      <c r="SR38" s="111"/>
      <c r="SS38" s="111"/>
      <c r="ST38" s="111"/>
      <c r="SU38" s="111"/>
      <c r="SV38" s="111"/>
      <c r="SW38" s="111"/>
      <c r="SX38" s="111"/>
      <c r="SY38" s="111"/>
      <c r="SZ38" s="111"/>
      <c r="TA38" s="111"/>
      <c r="TB38" s="111"/>
      <c r="TC38" s="111"/>
      <c r="TD38" s="111"/>
      <c r="TE38" s="111"/>
      <c r="TF38" s="111"/>
      <c r="TG38" s="111"/>
      <c r="TH38" s="111"/>
      <c r="TI38" s="111"/>
      <c r="TJ38" s="111"/>
      <c r="TK38" s="111"/>
      <c r="TL38" s="111"/>
      <c r="TM38" s="111"/>
      <c r="TN38" s="111"/>
    </row>
    <row r="39" spans="1:534" ht="12.75" customHeight="1" x14ac:dyDescent="0.2">
      <c r="A39" s="111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4"/>
      <c r="N39" s="114"/>
      <c r="O39" s="114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4"/>
      <c r="BT39" s="114"/>
      <c r="BU39" s="114"/>
      <c r="BV39" s="111"/>
      <c r="BW39" s="111"/>
      <c r="BX39" s="111"/>
      <c r="BY39" s="111"/>
      <c r="BZ39" s="111"/>
      <c r="CA39" s="111"/>
      <c r="CB39" s="117"/>
      <c r="CC39" s="117"/>
      <c r="CD39" s="111"/>
      <c r="CE39" s="111"/>
      <c r="CF39" s="111"/>
      <c r="CG39" s="117"/>
      <c r="CH39" s="117"/>
      <c r="CI39" s="111"/>
      <c r="CJ39" s="111"/>
      <c r="CK39" s="111"/>
      <c r="CL39" s="117"/>
      <c r="CM39" s="111"/>
      <c r="CN39" s="117"/>
      <c r="CO39" s="117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2"/>
      <c r="FO39" s="112"/>
      <c r="FP39" s="122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  <c r="HE39" s="111"/>
      <c r="HF39" s="111"/>
      <c r="HG39" s="116"/>
      <c r="HH39" s="111"/>
      <c r="HI39" s="111"/>
      <c r="HJ39" s="111"/>
      <c r="HK39" s="111"/>
      <c r="HL39" s="111"/>
      <c r="HM39" s="111"/>
      <c r="HN39" s="111"/>
      <c r="HO39" s="111"/>
      <c r="HP39" s="111"/>
      <c r="HQ39" s="111"/>
      <c r="HR39" s="111"/>
      <c r="HS39" s="111"/>
      <c r="HT39" s="111"/>
      <c r="HU39" s="111"/>
      <c r="HV39" s="111"/>
      <c r="HW39" s="111"/>
      <c r="HX39" s="111"/>
      <c r="HY39" s="111"/>
      <c r="HZ39" s="111"/>
      <c r="IA39" s="111"/>
      <c r="IB39" s="111"/>
      <c r="IC39" s="111"/>
      <c r="ID39" s="111"/>
      <c r="IE39" s="111"/>
      <c r="IF39" s="111"/>
      <c r="IG39" s="111"/>
      <c r="IH39" s="111"/>
      <c r="II39" s="111"/>
      <c r="IJ39" s="111"/>
      <c r="IK39" s="111"/>
      <c r="IL39" s="111"/>
      <c r="IM39" s="111"/>
      <c r="IN39" s="111"/>
      <c r="IO39" s="111"/>
      <c r="IP39" s="111"/>
      <c r="IQ39" s="111"/>
      <c r="IR39" s="111"/>
      <c r="IS39" s="111"/>
      <c r="IT39" s="111"/>
      <c r="IU39" s="111"/>
      <c r="IV39" s="111"/>
      <c r="IW39" s="111"/>
      <c r="IX39" s="111"/>
      <c r="IY39" s="111"/>
      <c r="IZ39" s="111"/>
      <c r="JA39" s="111"/>
      <c r="JB39" s="111"/>
      <c r="JC39" s="111"/>
      <c r="JD39" s="111"/>
      <c r="JE39" s="111"/>
      <c r="JF39" s="111"/>
      <c r="JG39" s="111"/>
      <c r="JH39" s="111"/>
      <c r="JI39" s="111"/>
      <c r="JJ39" s="111"/>
      <c r="JK39" s="111"/>
      <c r="JL39" s="111"/>
      <c r="JM39" s="111"/>
      <c r="JN39" s="111"/>
      <c r="JO39" s="111"/>
      <c r="JP39" s="111"/>
      <c r="JQ39" s="111"/>
      <c r="JR39" s="111"/>
      <c r="JS39" s="111"/>
      <c r="JT39" s="111"/>
      <c r="JU39" s="111"/>
      <c r="JV39" s="111"/>
      <c r="JW39" s="111"/>
      <c r="JX39" s="111"/>
      <c r="JY39" s="111"/>
      <c r="JZ39" s="111"/>
      <c r="KA39" s="111"/>
      <c r="KB39" s="111"/>
      <c r="KC39" s="111"/>
      <c r="KD39" s="111"/>
      <c r="KE39" s="111"/>
      <c r="KF39" s="111"/>
      <c r="KG39" s="111"/>
      <c r="KH39" s="111"/>
      <c r="KI39" s="111"/>
      <c r="KJ39" s="111"/>
      <c r="KK39" s="111"/>
      <c r="KL39" s="111"/>
      <c r="KM39" s="111"/>
      <c r="KN39" s="111"/>
      <c r="KO39" s="111"/>
      <c r="KP39" s="111"/>
      <c r="KQ39" s="111"/>
      <c r="KR39" s="111"/>
      <c r="KS39" s="111"/>
      <c r="KT39" s="111"/>
      <c r="KU39" s="111"/>
      <c r="KV39" s="111"/>
      <c r="KW39" s="111"/>
      <c r="KX39" s="111"/>
      <c r="KY39" s="111"/>
      <c r="KZ39" s="111"/>
      <c r="LA39" s="111"/>
      <c r="LB39" s="111"/>
      <c r="LC39" s="111"/>
      <c r="LD39" s="111"/>
      <c r="LE39" s="111"/>
      <c r="LF39" s="111"/>
      <c r="LG39" s="111"/>
      <c r="LH39" s="111"/>
      <c r="LI39" s="111"/>
      <c r="LJ39" s="111"/>
      <c r="LK39" s="111"/>
      <c r="LL39" s="111"/>
      <c r="LM39" s="111"/>
      <c r="LN39" s="111"/>
      <c r="LO39" s="111"/>
      <c r="LP39" s="111"/>
      <c r="LQ39" s="111"/>
      <c r="LR39" s="111"/>
      <c r="LS39" s="111"/>
      <c r="LT39" s="111"/>
      <c r="LU39" s="111"/>
      <c r="LV39" s="111"/>
      <c r="LW39" s="111"/>
      <c r="LX39" s="111"/>
      <c r="LY39" s="111"/>
      <c r="LZ39" s="111"/>
      <c r="MA39" s="111"/>
      <c r="MB39" s="111"/>
      <c r="MC39" s="111"/>
      <c r="MD39" s="111"/>
      <c r="ME39" s="111"/>
      <c r="MF39" s="111"/>
      <c r="MG39" s="111"/>
      <c r="MH39" s="111"/>
      <c r="MI39" s="111"/>
      <c r="MJ39" s="111"/>
      <c r="MK39" s="111"/>
      <c r="ML39" s="111"/>
      <c r="MM39" s="111"/>
      <c r="MN39" s="111"/>
      <c r="MO39" s="111"/>
      <c r="MP39" s="111"/>
      <c r="MQ39" s="111"/>
      <c r="MR39" s="111"/>
      <c r="MS39" s="111"/>
      <c r="MT39" s="111"/>
      <c r="MU39" s="111"/>
      <c r="MV39" s="111"/>
      <c r="MW39" s="111"/>
      <c r="MX39" s="111"/>
      <c r="MY39" s="111"/>
      <c r="MZ39" s="111"/>
      <c r="NA39" s="111"/>
      <c r="NB39" s="111"/>
      <c r="NC39" s="111"/>
      <c r="ND39" s="111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1"/>
      <c r="NS39" s="111"/>
      <c r="NT39" s="111"/>
      <c r="NU39" s="111"/>
      <c r="NV39" s="111"/>
      <c r="NW39" s="111"/>
      <c r="NX39" s="111"/>
      <c r="NY39" s="111"/>
      <c r="NZ39" s="111"/>
      <c r="OA39" s="111"/>
      <c r="OB39" s="111"/>
      <c r="OC39" s="111"/>
      <c r="OD39" s="111"/>
      <c r="OE39" s="111"/>
      <c r="OF39" s="111"/>
      <c r="OG39" s="111"/>
      <c r="OH39" s="111"/>
      <c r="OI39" s="111"/>
      <c r="OJ39" s="111"/>
      <c r="OK39" s="111"/>
      <c r="OL39" s="111"/>
      <c r="OM39" s="111"/>
      <c r="ON39" s="111"/>
      <c r="OO39" s="111"/>
      <c r="OP39" s="111"/>
      <c r="OQ39" s="111"/>
      <c r="OR39" s="111"/>
      <c r="OS39" s="111"/>
      <c r="OT39" s="111"/>
      <c r="OU39" s="111"/>
      <c r="OV39" s="111"/>
      <c r="OW39" s="111"/>
      <c r="OX39" s="111"/>
      <c r="OY39" s="111"/>
      <c r="OZ39" s="111"/>
      <c r="PA39" s="111"/>
      <c r="PB39" s="111"/>
      <c r="PC39" s="111"/>
      <c r="PD39" s="111"/>
      <c r="PE39" s="111"/>
      <c r="PF39" s="111"/>
      <c r="PG39" s="111"/>
      <c r="PH39" s="111"/>
      <c r="PI39" s="111"/>
      <c r="PJ39" s="111"/>
      <c r="PK39" s="111"/>
      <c r="PL39" s="111"/>
      <c r="PM39" s="111"/>
      <c r="PN39" s="111"/>
      <c r="PO39" s="111"/>
      <c r="PP39" s="111"/>
      <c r="PQ39" s="111"/>
      <c r="PR39" s="111"/>
      <c r="PS39" s="111"/>
      <c r="PT39" s="111"/>
      <c r="PU39" s="111"/>
      <c r="PV39" s="111"/>
      <c r="PW39" s="111"/>
      <c r="PX39" s="111"/>
      <c r="PY39" s="111"/>
      <c r="PZ39" s="111"/>
      <c r="QA39" s="111"/>
      <c r="QB39" s="111"/>
      <c r="QC39" s="111"/>
      <c r="QD39" s="111"/>
      <c r="QE39" s="111"/>
      <c r="QF39" s="111"/>
      <c r="QG39" s="111"/>
      <c r="QH39" s="111"/>
      <c r="QI39" s="111"/>
      <c r="QJ39" s="111"/>
      <c r="QK39" s="111"/>
      <c r="QL39" s="111"/>
      <c r="QM39" s="111"/>
      <c r="QN39" s="111"/>
      <c r="QO39" s="111"/>
      <c r="QP39" s="111"/>
      <c r="QQ39" s="111"/>
      <c r="QR39" s="111"/>
      <c r="QS39" s="111"/>
      <c r="QT39" s="111"/>
      <c r="QU39" s="111"/>
      <c r="QV39" s="111"/>
      <c r="QW39" s="111"/>
      <c r="QX39" s="111"/>
      <c r="QY39" s="111"/>
      <c r="QZ39" s="111"/>
      <c r="RA39" s="111"/>
      <c r="RB39" s="111"/>
      <c r="RC39" s="111"/>
      <c r="RD39" s="111"/>
      <c r="RE39" s="111"/>
      <c r="RF39" s="111"/>
      <c r="RG39" s="111"/>
      <c r="RH39" s="111"/>
      <c r="RI39" s="111"/>
      <c r="RJ39" s="111"/>
      <c r="RK39" s="111"/>
      <c r="RL39" s="111"/>
      <c r="RM39" s="111"/>
      <c r="RN39" s="111"/>
      <c r="RO39" s="111"/>
      <c r="RP39" s="111"/>
      <c r="RQ39" s="111"/>
      <c r="RR39" s="111"/>
      <c r="RS39" s="111"/>
      <c r="RT39" s="111"/>
      <c r="RU39" s="111"/>
      <c r="RV39" s="111"/>
      <c r="RW39" s="111"/>
      <c r="RX39" s="111"/>
      <c r="RY39" s="111"/>
      <c r="RZ39" s="111"/>
      <c r="SA39" s="111"/>
      <c r="SB39" s="111"/>
      <c r="SC39" s="111"/>
      <c r="SD39" s="111"/>
      <c r="SE39" s="111"/>
      <c r="SF39" s="111"/>
      <c r="SG39" s="111"/>
      <c r="SH39" s="111"/>
      <c r="SI39" s="111"/>
      <c r="SJ39" s="111"/>
      <c r="SK39" s="111"/>
      <c r="SL39" s="111"/>
      <c r="SM39" s="111"/>
      <c r="SN39" s="111"/>
      <c r="SO39" s="111"/>
      <c r="SP39" s="111"/>
      <c r="SQ39" s="111"/>
      <c r="SR39" s="111"/>
      <c r="SS39" s="111"/>
      <c r="ST39" s="111"/>
      <c r="SU39" s="111"/>
      <c r="SV39" s="111"/>
      <c r="SW39" s="111"/>
      <c r="SX39" s="111"/>
      <c r="SY39" s="111"/>
      <c r="SZ39" s="111"/>
      <c r="TA39" s="111"/>
      <c r="TB39" s="111"/>
      <c r="TC39" s="111"/>
      <c r="TD39" s="111"/>
      <c r="TE39" s="111"/>
      <c r="TF39" s="111"/>
      <c r="TG39" s="111"/>
      <c r="TH39" s="111"/>
      <c r="TI39" s="111"/>
      <c r="TJ39" s="111"/>
      <c r="TK39" s="111"/>
      <c r="TL39" s="111"/>
      <c r="TM39" s="111"/>
      <c r="TN39" s="111"/>
    </row>
    <row r="40" spans="1:534" ht="12.75" customHeight="1" x14ac:dyDescent="0.2">
      <c r="A40" s="111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4"/>
      <c r="N40" s="114"/>
      <c r="O40" s="114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4"/>
      <c r="BT40" s="114"/>
      <c r="BU40" s="114"/>
      <c r="BV40" s="111"/>
      <c r="BW40" s="111"/>
      <c r="BX40" s="111"/>
      <c r="BY40" s="111"/>
      <c r="BZ40" s="111"/>
      <c r="CA40" s="111"/>
      <c r="CB40" s="117"/>
      <c r="CC40" s="117"/>
      <c r="CD40" s="111"/>
      <c r="CE40" s="111"/>
      <c r="CF40" s="111"/>
      <c r="CG40" s="117"/>
      <c r="CH40" s="117"/>
      <c r="CI40" s="111"/>
      <c r="CJ40" s="111"/>
      <c r="CK40" s="111"/>
      <c r="CL40" s="117"/>
      <c r="CM40" s="111"/>
      <c r="CN40" s="117"/>
      <c r="CO40" s="117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2"/>
      <c r="FO40" s="112"/>
      <c r="FP40" s="122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111"/>
      <c r="GD40" s="111"/>
      <c r="GE40" s="111"/>
      <c r="GF40" s="111"/>
      <c r="GG40" s="111"/>
      <c r="GH40" s="111"/>
      <c r="GI40" s="111"/>
      <c r="GJ40" s="111"/>
      <c r="GK40" s="111"/>
      <c r="GL40" s="111"/>
      <c r="GM40" s="111"/>
      <c r="GN40" s="111"/>
      <c r="GO40" s="111"/>
      <c r="GP40" s="111"/>
      <c r="GQ40" s="111"/>
      <c r="GR40" s="111"/>
      <c r="GS40" s="111"/>
      <c r="GT40" s="111"/>
      <c r="GU40" s="111"/>
      <c r="GV40" s="111"/>
      <c r="GW40" s="111"/>
      <c r="GX40" s="111"/>
      <c r="GY40" s="111"/>
      <c r="GZ40" s="111"/>
      <c r="HA40" s="111"/>
      <c r="HB40" s="111"/>
      <c r="HC40" s="111"/>
      <c r="HD40" s="111"/>
      <c r="HE40" s="111"/>
      <c r="HF40" s="111"/>
      <c r="HG40" s="116"/>
      <c r="HH40" s="111"/>
      <c r="HI40" s="111"/>
      <c r="HJ40" s="111"/>
      <c r="HK40" s="111"/>
      <c r="HL40" s="111"/>
      <c r="HM40" s="111"/>
      <c r="HN40" s="111"/>
      <c r="HO40" s="111"/>
      <c r="HP40" s="111"/>
      <c r="HQ40" s="111"/>
      <c r="HR40" s="111"/>
      <c r="HS40" s="111"/>
      <c r="HT40" s="111"/>
      <c r="HU40" s="111"/>
      <c r="HV40" s="111"/>
      <c r="HW40" s="111"/>
      <c r="HX40" s="111"/>
      <c r="HY40" s="111"/>
      <c r="HZ40" s="111"/>
      <c r="IA40" s="111"/>
      <c r="IB40" s="111"/>
      <c r="IC40" s="111"/>
      <c r="ID40" s="111"/>
      <c r="IE40" s="111"/>
      <c r="IF40" s="111"/>
      <c r="IG40" s="111"/>
      <c r="IH40" s="111"/>
      <c r="II40" s="111"/>
      <c r="IJ40" s="111"/>
      <c r="IK40" s="111"/>
      <c r="IL40" s="111"/>
      <c r="IM40" s="111"/>
      <c r="IN40" s="111"/>
      <c r="IO40" s="111"/>
      <c r="IP40" s="111"/>
      <c r="IQ40" s="111"/>
      <c r="IR40" s="111"/>
      <c r="IS40" s="111"/>
      <c r="IT40" s="111"/>
      <c r="IU40" s="111"/>
      <c r="IV40" s="111"/>
      <c r="IW40" s="111"/>
      <c r="IX40" s="111"/>
      <c r="IY40" s="111"/>
      <c r="IZ40" s="111"/>
      <c r="JA40" s="111"/>
      <c r="JB40" s="111"/>
      <c r="JC40" s="111"/>
      <c r="JD40" s="111"/>
      <c r="JE40" s="111"/>
      <c r="JF40" s="111"/>
      <c r="JG40" s="111"/>
      <c r="JH40" s="111"/>
      <c r="JI40" s="111"/>
      <c r="JJ40" s="111"/>
      <c r="JK40" s="111"/>
      <c r="JL40" s="111"/>
      <c r="JM40" s="111"/>
      <c r="JN40" s="111"/>
      <c r="JO40" s="111"/>
      <c r="JP40" s="111"/>
      <c r="JQ40" s="111"/>
      <c r="JR40" s="111"/>
      <c r="JS40" s="111"/>
      <c r="JT40" s="111"/>
      <c r="JU40" s="111"/>
      <c r="JV40" s="111"/>
      <c r="JW40" s="111"/>
      <c r="JX40" s="111"/>
      <c r="JY40" s="111"/>
      <c r="JZ40" s="111"/>
      <c r="KA40" s="111"/>
      <c r="KB40" s="111"/>
      <c r="KC40" s="111"/>
      <c r="KD40" s="111"/>
      <c r="KE40" s="111"/>
      <c r="KF40" s="111"/>
      <c r="KG40" s="111"/>
      <c r="KH40" s="111"/>
      <c r="KI40" s="111"/>
      <c r="KJ40" s="111"/>
      <c r="KK40" s="111"/>
      <c r="KL40" s="111"/>
      <c r="KM40" s="111"/>
      <c r="KN40" s="111"/>
      <c r="KO40" s="111"/>
      <c r="KP40" s="111"/>
      <c r="KQ40" s="111"/>
      <c r="KR40" s="111"/>
      <c r="KS40" s="111"/>
      <c r="KT40" s="111"/>
      <c r="KU40" s="111"/>
      <c r="KV40" s="111"/>
      <c r="KW40" s="111"/>
      <c r="KX40" s="111"/>
      <c r="KY40" s="111"/>
      <c r="KZ40" s="111"/>
      <c r="LA40" s="111"/>
      <c r="LB40" s="111"/>
      <c r="LC40" s="111"/>
      <c r="LD40" s="111"/>
      <c r="LE40" s="111"/>
      <c r="LF40" s="111"/>
      <c r="LG40" s="111"/>
      <c r="LH40" s="111"/>
      <c r="LI40" s="111"/>
      <c r="LJ40" s="111"/>
      <c r="LK40" s="111"/>
      <c r="LL40" s="111"/>
      <c r="LM40" s="111"/>
      <c r="LN40" s="111"/>
      <c r="LO40" s="111"/>
      <c r="LP40" s="111"/>
      <c r="LQ40" s="111"/>
      <c r="LR40" s="111"/>
      <c r="LS40" s="111"/>
      <c r="LT40" s="111"/>
      <c r="LU40" s="111"/>
      <c r="LV40" s="111"/>
      <c r="LW40" s="111"/>
      <c r="LX40" s="111"/>
      <c r="LY40" s="111"/>
      <c r="LZ40" s="111"/>
      <c r="MA40" s="111"/>
      <c r="MB40" s="111"/>
      <c r="MC40" s="111"/>
      <c r="MD40" s="111"/>
      <c r="ME40" s="111"/>
      <c r="MF40" s="111"/>
      <c r="MG40" s="111"/>
      <c r="MH40" s="111"/>
      <c r="MI40" s="111"/>
      <c r="MJ40" s="111"/>
      <c r="MK40" s="111"/>
      <c r="ML40" s="111"/>
      <c r="MM40" s="111"/>
      <c r="MN40" s="111"/>
      <c r="MO40" s="111"/>
      <c r="MP40" s="111"/>
      <c r="MQ40" s="111"/>
      <c r="MR40" s="111"/>
      <c r="MS40" s="111"/>
      <c r="MT40" s="111"/>
      <c r="MU40" s="111"/>
      <c r="MV40" s="111"/>
      <c r="MW40" s="111"/>
      <c r="MX40" s="111"/>
      <c r="MY40" s="111"/>
      <c r="MZ40" s="111"/>
      <c r="NA40" s="111"/>
      <c r="NB40" s="111"/>
      <c r="NC40" s="111"/>
      <c r="ND40" s="111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1"/>
      <c r="NS40" s="111"/>
      <c r="NT40" s="111"/>
      <c r="NU40" s="111"/>
      <c r="NV40" s="111"/>
      <c r="NW40" s="111"/>
      <c r="NX40" s="111"/>
      <c r="NY40" s="111"/>
      <c r="NZ40" s="111"/>
      <c r="OA40" s="111"/>
      <c r="OB40" s="111"/>
      <c r="OC40" s="111"/>
      <c r="OD40" s="111"/>
      <c r="OE40" s="111"/>
      <c r="OF40" s="111"/>
      <c r="OG40" s="111"/>
      <c r="OH40" s="111"/>
      <c r="OI40" s="111"/>
      <c r="OJ40" s="111"/>
      <c r="OK40" s="111"/>
      <c r="OL40" s="111"/>
      <c r="OM40" s="111"/>
      <c r="ON40" s="111"/>
      <c r="OO40" s="111"/>
      <c r="OP40" s="111"/>
      <c r="OQ40" s="111"/>
      <c r="OR40" s="111"/>
      <c r="OS40" s="111"/>
      <c r="OT40" s="111"/>
      <c r="OU40" s="111"/>
      <c r="OV40" s="111"/>
      <c r="OW40" s="111"/>
      <c r="OX40" s="111"/>
      <c r="OY40" s="111"/>
      <c r="OZ40" s="111"/>
      <c r="PA40" s="111"/>
      <c r="PB40" s="111"/>
      <c r="PC40" s="111"/>
      <c r="PD40" s="111"/>
      <c r="PE40" s="111"/>
      <c r="PF40" s="111"/>
      <c r="PG40" s="111"/>
      <c r="PH40" s="111"/>
      <c r="PI40" s="111"/>
      <c r="PJ40" s="111"/>
      <c r="PK40" s="111"/>
      <c r="PL40" s="111"/>
      <c r="PM40" s="111"/>
      <c r="PN40" s="111"/>
      <c r="PO40" s="111"/>
      <c r="PP40" s="111"/>
      <c r="PQ40" s="111"/>
      <c r="PR40" s="111"/>
      <c r="PS40" s="111"/>
      <c r="PT40" s="111"/>
      <c r="PU40" s="111"/>
      <c r="PV40" s="111"/>
      <c r="PW40" s="111"/>
      <c r="PX40" s="111"/>
      <c r="PY40" s="111"/>
      <c r="PZ40" s="111"/>
      <c r="QA40" s="111"/>
      <c r="QB40" s="111"/>
      <c r="QC40" s="111"/>
      <c r="QD40" s="111"/>
      <c r="QE40" s="111"/>
      <c r="QF40" s="111"/>
      <c r="QG40" s="111"/>
      <c r="QH40" s="111"/>
      <c r="QI40" s="111"/>
      <c r="QJ40" s="111"/>
      <c r="QK40" s="111"/>
      <c r="QL40" s="111"/>
      <c r="QM40" s="111"/>
      <c r="QN40" s="111"/>
      <c r="QO40" s="111"/>
      <c r="QP40" s="111"/>
      <c r="QQ40" s="111"/>
      <c r="QR40" s="111"/>
      <c r="QS40" s="111"/>
      <c r="QT40" s="111"/>
      <c r="QU40" s="111"/>
      <c r="QV40" s="111"/>
      <c r="QW40" s="111"/>
      <c r="QX40" s="111"/>
      <c r="QY40" s="111"/>
      <c r="QZ40" s="111"/>
      <c r="RA40" s="111"/>
      <c r="RB40" s="111"/>
      <c r="RC40" s="111"/>
      <c r="RD40" s="111"/>
      <c r="RE40" s="111"/>
      <c r="RF40" s="111"/>
      <c r="RG40" s="111"/>
      <c r="RH40" s="111"/>
      <c r="RI40" s="111"/>
      <c r="RJ40" s="111"/>
      <c r="RK40" s="111"/>
      <c r="RL40" s="111"/>
      <c r="RM40" s="111"/>
      <c r="RN40" s="111"/>
      <c r="RO40" s="111"/>
      <c r="RP40" s="111"/>
      <c r="RQ40" s="111"/>
      <c r="RR40" s="111"/>
      <c r="RS40" s="111"/>
      <c r="RT40" s="111"/>
      <c r="RU40" s="111"/>
      <c r="RV40" s="111"/>
      <c r="RW40" s="111"/>
      <c r="RX40" s="111"/>
      <c r="RY40" s="111"/>
      <c r="RZ40" s="111"/>
      <c r="SA40" s="111"/>
      <c r="SB40" s="111"/>
      <c r="SC40" s="111"/>
      <c r="SD40" s="111"/>
      <c r="SE40" s="111"/>
      <c r="SF40" s="111"/>
      <c r="SG40" s="111"/>
      <c r="SH40" s="111"/>
      <c r="SI40" s="111"/>
      <c r="SJ40" s="111"/>
      <c r="SK40" s="111"/>
      <c r="SL40" s="111"/>
      <c r="SM40" s="111"/>
      <c r="SN40" s="111"/>
      <c r="SO40" s="111"/>
      <c r="SP40" s="111"/>
      <c r="SQ40" s="111"/>
      <c r="SR40" s="111"/>
      <c r="SS40" s="111"/>
      <c r="ST40" s="111"/>
      <c r="SU40" s="111"/>
      <c r="SV40" s="111"/>
      <c r="SW40" s="111"/>
      <c r="SX40" s="111"/>
      <c r="SY40" s="111"/>
      <c r="SZ40" s="111"/>
      <c r="TA40" s="111"/>
      <c r="TB40" s="111"/>
      <c r="TC40" s="111"/>
      <c r="TD40" s="111"/>
      <c r="TE40" s="111"/>
      <c r="TF40" s="111"/>
      <c r="TG40" s="111"/>
      <c r="TH40" s="111"/>
      <c r="TI40" s="111"/>
      <c r="TJ40" s="111"/>
      <c r="TK40" s="111"/>
      <c r="TL40" s="111"/>
      <c r="TM40" s="111"/>
      <c r="TN40" s="111"/>
    </row>
    <row r="41" spans="1:534" ht="12.75" customHeight="1" x14ac:dyDescent="0.2">
      <c r="A41" s="111"/>
      <c r="B41" s="111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4"/>
      <c r="N41" s="114"/>
      <c r="O41" s="114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1"/>
      <c r="BW41" s="111"/>
      <c r="BX41" s="111"/>
      <c r="BY41" s="111"/>
      <c r="BZ41" s="111"/>
      <c r="CA41" s="111"/>
      <c r="CB41" s="117"/>
      <c r="CC41" s="117"/>
      <c r="CD41" s="111"/>
      <c r="CE41" s="111"/>
      <c r="CF41" s="111"/>
      <c r="CG41" s="117"/>
      <c r="CH41" s="117"/>
      <c r="CI41" s="111"/>
      <c r="CJ41" s="111"/>
      <c r="CK41" s="111"/>
      <c r="CL41" s="117"/>
      <c r="CM41" s="111"/>
      <c r="CN41" s="117"/>
      <c r="CO41" s="117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11"/>
      <c r="FF41" s="111"/>
      <c r="FG41" s="111"/>
      <c r="FH41" s="111"/>
      <c r="FI41" s="111"/>
      <c r="FJ41" s="111"/>
      <c r="FK41" s="111"/>
      <c r="FL41" s="111"/>
      <c r="FM41" s="111"/>
      <c r="FN41" s="122"/>
      <c r="FO41" s="112"/>
      <c r="FP41" s="122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/>
      <c r="HD41" s="111"/>
      <c r="HE41" s="111"/>
      <c r="HF41" s="111"/>
      <c r="HG41" s="116"/>
      <c r="HH41" s="111"/>
      <c r="HI41" s="111"/>
      <c r="HJ41" s="111"/>
      <c r="HK41" s="111"/>
      <c r="HL41" s="111"/>
      <c r="HM41" s="111"/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1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  <c r="IW41" s="111"/>
      <c r="IX41" s="111"/>
      <c r="IY41" s="111"/>
      <c r="IZ41" s="111"/>
      <c r="JA41" s="111"/>
      <c r="JB41" s="111"/>
      <c r="JC41" s="111"/>
      <c r="JD41" s="111"/>
      <c r="JE41" s="111"/>
      <c r="JF41" s="111"/>
      <c r="JG41" s="111"/>
      <c r="JH41" s="111"/>
      <c r="JI41" s="111"/>
      <c r="JJ41" s="111"/>
      <c r="JK41" s="111"/>
      <c r="JL41" s="111"/>
      <c r="JM41" s="111"/>
      <c r="JN41" s="111"/>
      <c r="JO41" s="111"/>
      <c r="JP41" s="111"/>
      <c r="JQ41" s="111"/>
      <c r="JR41" s="111"/>
      <c r="JS41" s="111"/>
      <c r="JT41" s="111"/>
      <c r="JU41" s="111"/>
      <c r="JV41" s="111"/>
      <c r="JW41" s="111"/>
      <c r="JX41" s="111"/>
      <c r="JY41" s="111"/>
      <c r="JZ41" s="111"/>
      <c r="KA41" s="111"/>
      <c r="KB41" s="111"/>
      <c r="KC41" s="111"/>
      <c r="KD41" s="111"/>
      <c r="KE41" s="111"/>
      <c r="KF41" s="111"/>
      <c r="KG41" s="111"/>
      <c r="KH41" s="111"/>
      <c r="KI41" s="111"/>
      <c r="KJ41" s="111"/>
      <c r="KK41" s="111"/>
      <c r="KL41" s="111"/>
      <c r="KM41" s="111"/>
      <c r="KN41" s="111"/>
      <c r="KO41" s="111"/>
      <c r="KP41" s="111"/>
      <c r="KQ41" s="111"/>
      <c r="KR41" s="111"/>
      <c r="KS41" s="111"/>
      <c r="KT41" s="111"/>
      <c r="KU41" s="111"/>
      <c r="KV41" s="111"/>
      <c r="KW41" s="111"/>
      <c r="KX41" s="111"/>
      <c r="KY41" s="111"/>
      <c r="KZ41" s="111"/>
      <c r="LA41" s="111"/>
      <c r="LB41" s="111"/>
      <c r="LC41" s="111"/>
      <c r="LD41" s="111"/>
      <c r="LE41" s="111"/>
      <c r="LF41" s="111"/>
      <c r="LG41" s="111"/>
      <c r="LH41" s="111"/>
      <c r="LI41" s="111"/>
      <c r="LJ41" s="111"/>
      <c r="LK41" s="111"/>
      <c r="LL41" s="111"/>
      <c r="LM41" s="111"/>
      <c r="LN41" s="111"/>
      <c r="LO41" s="111"/>
      <c r="LP41" s="111"/>
      <c r="LQ41" s="111"/>
      <c r="LR41" s="111"/>
      <c r="LS41" s="111"/>
      <c r="LT41" s="111"/>
      <c r="LU41" s="111"/>
      <c r="LV41" s="111"/>
      <c r="LW41" s="111"/>
      <c r="LX41" s="111"/>
      <c r="LY41" s="111"/>
      <c r="LZ41" s="111"/>
      <c r="MA41" s="111"/>
      <c r="MB41" s="111"/>
      <c r="MC41" s="111"/>
      <c r="MD41" s="111"/>
      <c r="ME41" s="111"/>
      <c r="MF41" s="111"/>
      <c r="MG41" s="111"/>
      <c r="MH41" s="111"/>
      <c r="MI41" s="111"/>
      <c r="MJ41" s="111"/>
      <c r="MK41" s="111"/>
      <c r="ML41" s="111"/>
      <c r="MM41" s="111"/>
      <c r="MN41" s="111"/>
      <c r="MO41" s="111"/>
      <c r="MP41" s="111"/>
      <c r="MQ41" s="111"/>
      <c r="MR41" s="111"/>
      <c r="MS41" s="111"/>
      <c r="MT41" s="111"/>
      <c r="MU41" s="111"/>
      <c r="MV41" s="111"/>
      <c r="MW41" s="111"/>
      <c r="MX41" s="111"/>
      <c r="MY41" s="111"/>
      <c r="MZ41" s="111"/>
      <c r="NA41" s="111"/>
      <c r="NB41" s="111"/>
      <c r="NC41" s="111"/>
      <c r="ND41" s="111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1"/>
      <c r="NS41" s="111"/>
      <c r="NT41" s="111"/>
      <c r="NU41" s="111"/>
      <c r="NV41" s="111"/>
      <c r="NW41" s="111"/>
      <c r="NX41" s="111"/>
      <c r="NY41" s="111"/>
      <c r="NZ41" s="111"/>
      <c r="OA41" s="111"/>
      <c r="OB41" s="111"/>
      <c r="OC41" s="111"/>
      <c r="OD41" s="111"/>
      <c r="OE41" s="111"/>
      <c r="OF41" s="111"/>
      <c r="OG41" s="111"/>
      <c r="OH41" s="111"/>
      <c r="OI41" s="111"/>
      <c r="OJ41" s="111"/>
      <c r="OK41" s="111"/>
      <c r="OL41" s="111"/>
      <c r="OM41" s="111"/>
      <c r="ON41" s="111"/>
      <c r="OO41" s="111"/>
      <c r="OP41" s="111"/>
      <c r="OQ41" s="111"/>
      <c r="OR41" s="111"/>
      <c r="OS41" s="111"/>
      <c r="OT41" s="111"/>
      <c r="OU41" s="111"/>
      <c r="OV41" s="111"/>
      <c r="OW41" s="111"/>
      <c r="OX41" s="111"/>
      <c r="OY41" s="111"/>
      <c r="OZ41" s="111"/>
      <c r="PA41" s="111"/>
      <c r="PB41" s="111"/>
      <c r="PC41" s="111"/>
      <c r="PD41" s="111"/>
      <c r="PE41" s="111"/>
      <c r="PF41" s="111"/>
      <c r="PG41" s="111"/>
      <c r="PH41" s="111"/>
      <c r="PI41" s="111"/>
      <c r="PJ41" s="111"/>
      <c r="PK41" s="111"/>
      <c r="PL41" s="111"/>
      <c r="PM41" s="111"/>
      <c r="PN41" s="111"/>
      <c r="PO41" s="111"/>
      <c r="PP41" s="111"/>
      <c r="PQ41" s="111"/>
      <c r="PR41" s="111"/>
      <c r="PS41" s="111"/>
      <c r="PT41" s="111"/>
      <c r="PU41" s="111"/>
      <c r="PV41" s="111"/>
      <c r="PW41" s="111"/>
      <c r="PX41" s="111"/>
      <c r="PY41" s="111"/>
      <c r="PZ41" s="111"/>
      <c r="QA41" s="111"/>
      <c r="QB41" s="111"/>
      <c r="QC41" s="111"/>
      <c r="QD41" s="111"/>
      <c r="QE41" s="111"/>
      <c r="QF41" s="111"/>
      <c r="QG41" s="111"/>
      <c r="QH41" s="111"/>
      <c r="QI41" s="111"/>
      <c r="QJ41" s="111"/>
      <c r="QK41" s="111"/>
      <c r="QL41" s="111"/>
      <c r="QM41" s="111"/>
      <c r="QN41" s="111"/>
      <c r="QO41" s="111"/>
      <c r="QP41" s="111"/>
      <c r="QQ41" s="111"/>
      <c r="QR41" s="111"/>
      <c r="QS41" s="111"/>
      <c r="QT41" s="111"/>
      <c r="QU41" s="111"/>
      <c r="QV41" s="111"/>
      <c r="QW41" s="111"/>
      <c r="QX41" s="111"/>
      <c r="QY41" s="111"/>
      <c r="QZ41" s="111"/>
      <c r="RA41" s="111"/>
      <c r="RB41" s="111"/>
      <c r="RC41" s="111"/>
      <c r="RD41" s="111"/>
      <c r="RE41" s="111"/>
      <c r="RF41" s="111"/>
      <c r="RG41" s="111"/>
      <c r="RH41" s="111"/>
      <c r="RI41" s="111"/>
      <c r="RJ41" s="111"/>
      <c r="RK41" s="111"/>
      <c r="RL41" s="111"/>
      <c r="RM41" s="111"/>
      <c r="RN41" s="111"/>
      <c r="RO41" s="111"/>
      <c r="RP41" s="111"/>
      <c r="RQ41" s="111"/>
      <c r="RR41" s="111"/>
      <c r="RS41" s="111"/>
      <c r="RT41" s="111"/>
      <c r="RU41" s="111"/>
      <c r="RV41" s="111"/>
      <c r="RW41" s="111"/>
      <c r="RX41" s="111"/>
      <c r="RY41" s="111"/>
      <c r="RZ41" s="111"/>
      <c r="SA41" s="111"/>
      <c r="SB41" s="111"/>
      <c r="SC41" s="111"/>
      <c r="SD41" s="111"/>
      <c r="SE41" s="111"/>
      <c r="SF41" s="111"/>
      <c r="SG41" s="111"/>
      <c r="SH41" s="111"/>
      <c r="SI41" s="111"/>
      <c r="SJ41" s="111"/>
      <c r="SK41" s="111"/>
      <c r="SL41" s="111"/>
      <c r="SM41" s="111"/>
      <c r="SN41" s="111"/>
      <c r="SO41" s="111"/>
      <c r="SP41" s="111"/>
      <c r="SQ41" s="111"/>
      <c r="SR41" s="111"/>
      <c r="SS41" s="111"/>
      <c r="ST41" s="111"/>
      <c r="SU41" s="111"/>
      <c r="SV41" s="111"/>
      <c r="SW41" s="111"/>
      <c r="SX41" s="111"/>
      <c r="SY41" s="111"/>
      <c r="SZ41" s="111"/>
      <c r="TA41" s="111"/>
      <c r="TB41" s="111"/>
      <c r="TC41" s="111"/>
      <c r="TD41" s="111"/>
      <c r="TE41" s="111"/>
      <c r="TF41" s="111"/>
      <c r="TG41" s="111"/>
      <c r="TH41" s="111"/>
      <c r="TI41" s="111"/>
      <c r="TJ41" s="111"/>
      <c r="TK41" s="111"/>
      <c r="TL41" s="111"/>
      <c r="TM41" s="111"/>
      <c r="TN41" s="111"/>
    </row>
    <row r="42" spans="1:534" ht="12.75" customHeight="1" x14ac:dyDescent="0.2">
      <c r="A42" s="111"/>
      <c r="B42" s="111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4"/>
      <c r="N42" s="114"/>
      <c r="O42" s="114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4"/>
      <c r="BT42" s="114"/>
      <c r="BU42" s="114"/>
      <c r="BV42" s="111"/>
      <c r="BW42" s="111"/>
      <c r="BX42" s="111"/>
      <c r="BY42" s="111"/>
      <c r="BZ42" s="111"/>
      <c r="CA42" s="111"/>
      <c r="CB42" s="117"/>
      <c r="CC42" s="117"/>
      <c r="CD42" s="111"/>
      <c r="CE42" s="111"/>
      <c r="CF42" s="111"/>
      <c r="CG42" s="117"/>
      <c r="CH42" s="117"/>
      <c r="CI42" s="111"/>
      <c r="CJ42" s="111"/>
      <c r="CK42" s="111"/>
      <c r="CL42" s="117"/>
      <c r="CM42" s="111"/>
      <c r="CN42" s="117"/>
      <c r="CO42" s="117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22"/>
      <c r="FO42" s="112"/>
      <c r="FP42" s="122"/>
      <c r="FQ42" s="111"/>
      <c r="FR42" s="111"/>
      <c r="FS42" s="111"/>
      <c r="FT42" s="111"/>
      <c r="FU42" s="111"/>
      <c r="FV42" s="111"/>
      <c r="FW42" s="111"/>
      <c r="FX42" s="111"/>
      <c r="FY42" s="111"/>
      <c r="FZ42" s="111"/>
      <c r="GA42" s="111"/>
      <c r="GB42" s="111"/>
      <c r="GC42" s="111"/>
      <c r="GD42" s="111"/>
      <c r="GE42" s="111"/>
      <c r="GF42" s="111"/>
      <c r="GG42" s="111"/>
      <c r="GH42" s="111"/>
      <c r="GI42" s="111"/>
      <c r="GJ42" s="111"/>
      <c r="GK42" s="111"/>
      <c r="GL42" s="111"/>
      <c r="GM42" s="111"/>
      <c r="GN42" s="111"/>
      <c r="GO42" s="111"/>
      <c r="GP42" s="111"/>
      <c r="GQ42" s="111"/>
      <c r="GR42" s="111"/>
      <c r="GS42" s="111"/>
      <c r="GT42" s="111"/>
      <c r="GU42" s="111"/>
      <c r="GV42" s="111"/>
      <c r="GW42" s="111"/>
      <c r="GX42" s="111"/>
      <c r="GY42" s="111"/>
      <c r="GZ42" s="111"/>
      <c r="HA42" s="111"/>
      <c r="HB42" s="111"/>
      <c r="HC42" s="111"/>
      <c r="HD42" s="111"/>
      <c r="HE42" s="111"/>
      <c r="HF42" s="111"/>
      <c r="HG42" s="116"/>
      <c r="HH42" s="111"/>
      <c r="HI42" s="111"/>
      <c r="HJ42" s="111"/>
      <c r="HK42" s="111"/>
      <c r="HL42" s="111"/>
      <c r="HM42" s="111"/>
      <c r="HN42" s="111"/>
      <c r="HO42" s="111"/>
      <c r="HP42" s="111"/>
      <c r="HQ42" s="111"/>
      <c r="HR42" s="111"/>
      <c r="HS42" s="111"/>
      <c r="HT42" s="111"/>
      <c r="HU42" s="111"/>
      <c r="HV42" s="111"/>
      <c r="HW42" s="111"/>
      <c r="HX42" s="111"/>
      <c r="HY42" s="111"/>
      <c r="HZ42" s="111"/>
      <c r="IA42" s="111"/>
      <c r="IB42" s="111"/>
      <c r="IC42" s="111"/>
      <c r="ID42" s="111"/>
      <c r="IE42" s="111"/>
      <c r="IF42" s="111"/>
      <c r="IG42" s="111"/>
      <c r="IH42" s="111"/>
      <c r="II42" s="111"/>
      <c r="IJ42" s="111"/>
      <c r="IK42" s="111"/>
      <c r="IL42" s="111"/>
      <c r="IM42" s="111"/>
      <c r="IN42" s="111"/>
      <c r="IO42" s="111"/>
      <c r="IP42" s="111"/>
      <c r="IQ42" s="111"/>
      <c r="IR42" s="111"/>
      <c r="IS42" s="111"/>
      <c r="IT42" s="111"/>
      <c r="IU42" s="111"/>
      <c r="IV42" s="111"/>
      <c r="IW42" s="111"/>
      <c r="IX42" s="111"/>
      <c r="IY42" s="111"/>
      <c r="IZ42" s="111"/>
      <c r="JA42" s="111"/>
      <c r="JB42" s="111"/>
      <c r="JC42" s="111"/>
      <c r="JD42" s="111"/>
      <c r="JE42" s="111"/>
      <c r="JF42" s="111"/>
      <c r="JG42" s="111"/>
      <c r="JH42" s="111"/>
      <c r="JI42" s="111"/>
      <c r="JJ42" s="111"/>
      <c r="JK42" s="111"/>
      <c r="JL42" s="111"/>
      <c r="JM42" s="111"/>
      <c r="JN42" s="111"/>
      <c r="JO42" s="111"/>
      <c r="JP42" s="111"/>
      <c r="JQ42" s="111"/>
      <c r="JR42" s="111"/>
      <c r="JS42" s="111"/>
      <c r="JT42" s="111"/>
      <c r="JU42" s="111"/>
      <c r="JV42" s="111"/>
      <c r="JW42" s="111"/>
      <c r="JX42" s="111"/>
      <c r="JY42" s="111"/>
      <c r="JZ42" s="111"/>
      <c r="KA42" s="111"/>
      <c r="KB42" s="111"/>
      <c r="KC42" s="111"/>
      <c r="KD42" s="111"/>
      <c r="KE42" s="111"/>
      <c r="KF42" s="111"/>
      <c r="KG42" s="111"/>
      <c r="KH42" s="111"/>
      <c r="KI42" s="111"/>
      <c r="KJ42" s="111"/>
      <c r="KK42" s="111"/>
      <c r="KL42" s="111"/>
      <c r="KM42" s="111"/>
      <c r="KN42" s="111"/>
      <c r="KO42" s="111"/>
      <c r="KP42" s="111"/>
      <c r="KQ42" s="111"/>
      <c r="KR42" s="111"/>
      <c r="KS42" s="111"/>
      <c r="KT42" s="111"/>
      <c r="KU42" s="111"/>
      <c r="KV42" s="111"/>
      <c r="KW42" s="111"/>
      <c r="KX42" s="111"/>
      <c r="KY42" s="111"/>
      <c r="KZ42" s="111"/>
      <c r="LA42" s="111"/>
      <c r="LB42" s="111"/>
      <c r="LC42" s="111"/>
      <c r="LD42" s="111"/>
      <c r="LE42" s="111"/>
      <c r="LF42" s="111"/>
      <c r="LG42" s="111"/>
      <c r="LH42" s="111"/>
      <c r="LI42" s="111"/>
      <c r="LJ42" s="111"/>
      <c r="LK42" s="111"/>
      <c r="LL42" s="111"/>
      <c r="LM42" s="111"/>
      <c r="LN42" s="111"/>
      <c r="LO42" s="111"/>
      <c r="LP42" s="111"/>
      <c r="LQ42" s="111"/>
      <c r="LR42" s="111"/>
      <c r="LS42" s="111"/>
      <c r="LT42" s="111"/>
      <c r="LU42" s="111"/>
      <c r="LV42" s="111"/>
      <c r="LW42" s="111"/>
      <c r="LX42" s="111"/>
      <c r="LY42" s="111"/>
      <c r="LZ42" s="111"/>
      <c r="MA42" s="111"/>
      <c r="MB42" s="111"/>
      <c r="MC42" s="111"/>
      <c r="MD42" s="111"/>
      <c r="ME42" s="111"/>
      <c r="MF42" s="111"/>
      <c r="MG42" s="111"/>
      <c r="MH42" s="111"/>
      <c r="MI42" s="111"/>
      <c r="MJ42" s="111"/>
      <c r="MK42" s="111"/>
      <c r="ML42" s="111"/>
      <c r="MM42" s="111"/>
      <c r="MN42" s="111"/>
      <c r="MO42" s="111"/>
      <c r="MP42" s="111"/>
      <c r="MQ42" s="111"/>
      <c r="MR42" s="111"/>
      <c r="MS42" s="111"/>
      <c r="MT42" s="111"/>
      <c r="MU42" s="111"/>
      <c r="MV42" s="111"/>
      <c r="MW42" s="111"/>
      <c r="MX42" s="111"/>
      <c r="MY42" s="111"/>
      <c r="MZ42" s="111"/>
      <c r="NA42" s="111"/>
      <c r="NB42" s="111"/>
      <c r="NC42" s="111"/>
      <c r="ND42" s="111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1"/>
      <c r="NS42" s="111"/>
      <c r="NT42" s="111"/>
      <c r="NU42" s="111"/>
      <c r="NV42" s="111"/>
      <c r="NW42" s="111"/>
      <c r="NX42" s="111"/>
      <c r="NY42" s="111"/>
      <c r="NZ42" s="111"/>
      <c r="OA42" s="111"/>
      <c r="OB42" s="111"/>
      <c r="OC42" s="111"/>
      <c r="OD42" s="111"/>
      <c r="OE42" s="111"/>
      <c r="OF42" s="111"/>
      <c r="OG42" s="111"/>
      <c r="OH42" s="111"/>
      <c r="OI42" s="111"/>
      <c r="OJ42" s="111"/>
      <c r="OK42" s="111"/>
      <c r="OL42" s="111"/>
      <c r="OM42" s="111"/>
      <c r="ON42" s="111"/>
      <c r="OO42" s="111"/>
      <c r="OP42" s="111"/>
      <c r="OQ42" s="111"/>
      <c r="OR42" s="111"/>
      <c r="OS42" s="111"/>
      <c r="OT42" s="111"/>
      <c r="OU42" s="111"/>
      <c r="OV42" s="111"/>
      <c r="OW42" s="111"/>
      <c r="OX42" s="111"/>
      <c r="OY42" s="111"/>
      <c r="OZ42" s="111"/>
      <c r="PA42" s="111"/>
      <c r="PB42" s="111"/>
      <c r="PC42" s="111"/>
      <c r="PD42" s="111"/>
      <c r="PE42" s="111"/>
      <c r="PF42" s="111"/>
      <c r="PG42" s="111"/>
      <c r="PH42" s="111"/>
      <c r="PI42" s="111"/>
      <c r="PJ42" s="111"/>
      <c r="PK42" s="111"/>
      <c r="PL42" s="111"/>
      <c r="PM42" s="111"/>
      <c r="PN42" s="111"/>
      <c r="PO42" s="111"/>
      <c r="PP42" s="111"/>
      <c r="PQ42" s="111"/>
      <c r="PR42" s="111"/>
      <c r="PS42" s="111"/>
      <c r="PT42" s="111"/>
      <c r="PU42" s="111"/>
      <c r="PV42" s="111"/>
      <c r="PW42" s="111"/>
      <c r="PX42" s="111"/>
      <c r="PY42" s="111"/>
      <c r="PZ42" s="111"/>
      <c r="QA42" s="111"/>
      <c r="QB42" s="111"/>
      <c r="QC42" s="111"/>
      <c r="QD42" s="111"/>
      <c r="QE42" s="111"/>
      <c r="QF42" s="111"/>
      <c r="QG42" s="111"/>
      <c r="QH42" s="111"/>
      <c r="QI42" s="111"/>
      <c r="QJ42" s="111"/>
      <c r="QK42" s="111"/>
      <c r="QL42" s="111"/>
      <c r="QM42" s="111"/>
      <c r="QN42" s="111"/>
      <c r="QO42" s="111"/>
      <c r="QP42" s="111"/>
      <c r="QQ42" s="111"/>
      <c r="QR42" s="111"/>
      <c r="QS42" s="111"/>
      <c r="QT42" s="111"/>
      <c r="QU42" s="111"/>
      <c r="QV42" s="111"/>
      <c r="QW42" s="111"/>
      <c r="QX42" s="111"/>
      <c r="QY42" s="111"/>
      <c r="QZ42" s="111"/>
      <c r="RA42" s="111"/>
      <c r="RB42" s="111"/>
      <c r="RC42" s="111"/>
      <c r="RD42" s="111"/>
      <c r="RE42" s="111"/>
      <c r="RF42" s="111"/>
      <c r="RG42" s="111"/>
      <c r="RH42" s="111"/>
      <c r="RI42" s="111"/>
      <c r="RJ42" s="111"/>
      <c r="RK42" s="111"/>
      <c r="RL42" s="111"/>
      <c r="RM42" s="111"/>
      <c r="RN42" s="111"/>
      <c r="RO42" s="111"/>
      <c r="RP42" s="111"/>
      <c r="RQ42" s="111"/>
      <c r="RR42" s="111"/>
      <c r="RS42" s="111"/>
      <c r="RT42" s="111"/>
      <c r="RU42" s="111"/>
      <c r="RV42" s="111"/>
      <c r="RW42" s="111"/>
      <c r="RX42" s="111"/>
      <c r="RY42" s="111"/>
      <c r="RZ42" s="111"/>
      <c r="SA42" s="111"/>
      <c r="SB42" s="111"/>
      <c r="SC42" s="111"/>
      <c r="SD42" s="111"/>
      <c r="SE42" s="111"/>
      <c r="SF42" s="111"/>
      <c r="SG42" s="111"/>
      <c r="SH42" s="111"/>
      <c r="SI42" s="111"/>
      <c r="SJ42" s="111"/>
      <c r="SK42" s="111"/>
      <c r="SL42" s="111"/>
      <c r="SM42" s="111"/>
      <c r="SN42" s="111"/>
      <c r="SO42" s="111"/>
      <c r="SP42" s="111"/>
      <c r="SQ42" s="111"/>
      <c r="SR42" s="111"/>
      <c r="SS42" s="111"/>
      <c r="ST42" s="111"/>
      <c r="SU42" s="111"/>
      <c r="SV42" s="111"/>
      <c r="SW42" s="111"/>
      <c r="SX42" s="111"/>
      <c r="SY42" s="111"/>
      <c r="SZ42" s="111"/>
      <c r="TA42" s="111"/>
      <c r="TB42" s="111"/>
      <c r="TC42" s="111"/>
      <c r="TD42" s="111"/>
      <c r="TE42" s="111"/>
      <c r="TF42" s="111"/>
      <c r="TG42" s="111"/>
      <c r="TH42" s="111"/>
      <c r="TI42" s="111"/>
      <c r="TJ42" s="111"/>
      <c r="TK42" s="111"/>
      <c r="TL42" s="111"/>
      <c r="TM42" s="111"/>
      <c r="TN42" s="111"/>
    </row>
    <row r="43" spans="1:534" ht="12.75" customHeight="1" x14ac:dyDescent="0.2">
      <c r="A43" s="111"/>
      <c r="B43" s="111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4"/>
      <c r="N43" s="114"/>
      <c r="O43" s="114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4"/>
      <c r="BT43" s="114"/>
      <c r="BU43" s="114"/>
      <c r="BV43" s="111"/>
      <c r="BW43" s="111"/>
      <c r="BX43" s="111"/>
      <c r="BY43" s="111"/>
      <c r="BZ43" s="111"/>
      <c r="CA43" s="111"/>
      <c r="CB43" s="117"/>
      <c r="CC43" s="117"/>
      <c r="CD43" s="111"/>
      <c r="CE43" s="111"/>
      <c r="CF43" s="111"/>
      <c r="CG43" s="117"/>
      <c r="CH43" s="117"/>
      <c r="CI43" s="111"/>
      <c r="CJ43" s="111"/>
      <c r="CK43" s="111"/>
      <c r="CL43" s="117"/>
      <c r="CM43" s="111"/>
      <c r="CN43" s="117"/>
      <c r="CO43" s="117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11"/>
      <c r="FM43" s="111"/>
      <c r="FN43" s="122"/>
      <c r="FO43" s="112"/>
      <c r="FP43" s="112"/>
      <c r="FQ43" s="111"/>
      <c r="FR43" s="111"/>
      <c r="FS43" s="111"/>
      <c r="FT43" s="111"/>
      <c r="FU43" s="111"/>
      <c r="FV43" s="111"/>
      <c r="FW43" s="111"/>
      <c r="FX43" s="111"/>
      <c r="FY43" s="111"/>
      <c r="FZ43" s="111"/>
      <c r="GA43" s="111"/>
      <c r="GB43" s="111"/>
      <c r="GC43" s="111"/>
      <c r="GD43" s="111"/>
      <c r="GE43" s="111"/>
      <c r="GF43" s="111"/>
      <c r="GG43" s="111"/>
      <c r="GH43" s="111"/>
      <c r="GI43" s="111"/>
      <c r="GJ43" s="111"/>
      <c r="GK43" s="111"/>
      <c r="GL43" s="111"/>
      <c r="GM43" s="111"/>
      <c r="GN43" s="111"/>
      <c r="GO43" s="111"/>
      <c r="GP43" s="111"/>
      <c r="GQ43" s="111"/>
      <c r="GR43" s="111"/>
      <c r="GS43" s="111"/>
      <c r="GT43" s="111"/>
      <c r="GU43" s="111"/>
      <c r="GV43" s="111"/>
      <c r="GW43" s="111"/>
      <c r="GX43" s="111"/>
      <c r="GY43" s="111"/>
      <c r="GZ43" s="111"/>
      <c r="HA43" s="111"/>
      <c r="HB43" s="111"/>
      <c r="HC43" s="111"/>
      <c r="HD43" s="111"/>
      <c r="HE43" s="111"/>
      <c r="HF43" s="111"/>
      <c r="HG43" s="116"/>
      <c r="HH43" s="111"/>
      <c r="HI43" s="111"/>
      <c r="HJ43" s="111"/>
      <c r="HK43" s="111"/>
      <c r="HL43" s="111"/>
      <c r="HM43" s="111"/>
      <c r="HN43" s="111"/>
      <c r="HO43" s="111"/>
      <c r="HP43" s="111"/>
      <c r="HQ43" s="111"/>
      <c r="HR43" s="111"/>
      <c r="HS43" s="111"/>
      <c r="HT43" s="111"/>
      <c r="HU43" s="111"/>
      <c r="HV43" s="111"/>
      <c r="HW43" s="111"/>
      <c r="HX43" s="111"/>
      <c r="HY43" s="111"/>
      <c r="HZ43" s="111"/>
      <c r="IA43" s="111"/>
      <c r="IB43" s="111"/>
      <c r="IC43" s="111"/>
      <c r="ID43" s="111"/>
      <c r="IE43" s="111"/>
      <c r="IF43" s="111"/>
      <c r="IG43" s="111"/>
      <c r="IH43" s="111"/>
      <c r="II43" s="111"/>
      <c r="IJ43" s="111"/>
      <c r="IK43" s="111"/>
      <c r="IL43" s="111"/>
      <c r="IM43" s="111"/>
      <c r="IN43" s="111"/>
      <c r="IO43" s="111"/>
      <c r="IP43" s="111"/>
      <c r="IQ43" s="111"/>
      <c r="IR43" s="111"/>
      <c r="IS43" s="111"/>
      <c r="IT43" s="111"/>
      <c r="IU43" s="111"/>
      <c r="IV43" s="111"/>
      <c r="IW43" s="111"/>
      <c r="IX43" s="111"/>
      <c r="IY43" s="111"/>
      <c r="IZ43" s="111"/>
      <c r="JA43" s="111"/>
      <c r="JB43" s="111"/>
      <c r="JC43" s="111"/>
      <c r="JD43" s="111"/>
      <c r="JE43" s="111"/>
      <c r="JF43" s="111"/>
      <c r="JG43" s="111"/>
      <c r="JH43" s="111"/>
      <c r="JI43" s="111"/>
      <c r="JJ43" s="111"/>
      <c r="JK43" s="111"/>
      <c r="JL43" s="111"/>
      <c r="JM43" s="111"/>
      <c r="JN43" s="111"/>
      <c r="JO43" s="111"/>
      <c r="JP43" s="111"/>
      <c r="JQ43" s="111"/>
      <c r="JR43" s="111"/>
      <c r="JS43" s="111"/>
      <c r="JT43" s="111"/>
      <c r="JU43" s="111"/>
      <c r="JV43" s="111"/>
      <c r="JW43" s="111"/>
      <c r="JX43" s="111"/>
      <c r="JY43" s="111"/>
      <c r="JZ43" s="111"/>
      <c r="KA43" s="111"/>
      <c r="KB43" s="111"/>
      <c r="KC43" s="111"/>
      <c r="KD43" s="111"/>
      <c r="KE43" s="111"/>
      <c r="KF43" s="111"/>
      <c r="KG43" s="111"/>
      <c r="KH43" s="111"/>
      <c r="KI43" s="111"/>
      <c r="KJ43" s="111"/>
      <c r="KK43" s="111"/>
      <c r="KL43" s="111"/>
      <c r="KM43" s="111"/>
      <c r="KN43" s="111"/>
      <c r="KO43" s="111"/>
      <c r="KP43" s="111"/>
      <c r="KQ43" s="111"/>
      <c r="KR43" s="111"/>
      <c r="KS43" s="111"/>
      <c r="KT43" s="111"/>
      <c r="KU43" s="111"/>
      <c r="KV43" s="111"/>
      <c r="KW43" s="111"/>
      <c r="KX43" s="111"/>
      <c r="KY43" s="111"/>
      <c r="KZ43" s="111"/>
      <c r="LA43" s="111"/>
      <c r="LB43" s="111"/>
      <c r="LC43" s="111"/>
      <c r="LD43" s="111"/>
      <c r="LE43" s="111"/>
      <c r="LF43" s="111"/>
      <c r="LG43" s="111"/>
      <c r="LH43" s="111"/>
      <c r="LI43" s="111"/>
      <c r="LJ43" s="111"/>
      <c r="LK43" s="111"/>
      <c r="LL43" s="111"/>
      <c r="LM43" s="111"/>
      <c r="LN43" s="111"/>
      <c r="LO43" s="111"/>
      <c r="LP43" s="111"/>
      <c r="LQ43" s="111"/>
      <c r="LR43" s="111"/>
      <c r="LS43" s="111"/>
      <c r="LT43" s="111"/>
      <c r="LU43" s="111"/>
      <c r="LV43" s="111"/>
      <c r="LW43" s="111"/>
      <c r="LX43" s="111"/>
      <c r="LY43" s="111"/>
      <c r="LZ43" s="111"/>
      <c r="MA43" s="111"/>
      <c r="MB43" s="111"/>
      <c r="MC43" s="111"/>
      <c r="MD43" s="111"/>
      <c r="ME43" s="111"/>
      <c r="MF43" s="111"/>
      <c r="MG43" s="111"/>
      <c r="MH43" s="111"/>
      <c r="MI43" s="111"/>
      <c r="MJ43" s="111"/>
      <c r="MK43" s="111"/>
      <c r="ML43" s="111"/>
      <c r="MM43" s="111"/>
      <c r="MN43" s="111"/>
      <c r="MO43" s="111"/>
      <c r="MP43" s="111"/>
      <c r="MQ43" s="111"/>
      <c r="MR43" s="111"/>
      <c r="MS43" s="111"/>
      <c r="MT43" s="111"/>
      <c r="MU43" s="111"/>
      <c r="MV43" s="111"/>
      <c r="MW43" s="111"/>
      <c r="MX43" s="111"/>
      <c r="MY43" s="111"/>
      <c r="MZ43" s="111"/>
      <c r="NA43" s="111"/>
      <c r="NB43" s="111"/>
      <c r="NC43" s="111"/>
      <c r="ND43" s="111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1"/>
      <c r="NS43" s="111"/>
      <c r="NT43" s="111"/>
      <c r="NU43" s="111"/>
      <c r="NV43" s="111"/>
      <c r="NW43" s="111"/>
      <c r="NX43" s="111"/>
      <c r="NY43" s="111"/>
      <c r="NZ43" s="111"/>
      <c r="OA43" s="111"/>
      <c r="OB43" s="111"/>
      <c r="OC43" s="111"/>
      <c r="OD43" s="111"/>
      <c r="OE43" s="111"/>
      <c r="OF43" s="111"/>
      <c r="OG43" s="111"/>
      <c r="OH43" s="111"/>
      <c r="OI43" s="111"/>
      <c r="OJ43" s="111"/>
      <c r="OK43" s="111"/>
      <c r="OL43" s="111"/>
      <c r="OM43" s="111"/>
      <c r="ON43" s="111"/>
      <c r="OO43" s="111"/>
      <c r="OP43" s="111"/>
      <c r="OQ43" s="111"/>
      <c r="OR43" s="111"/>
      <c r="OS43" s="111"/>
      <c r="OT43" s="111"/>
      <c r="OU43" s="111"/>
      <c r="OV43" s="111"/>
      <c r="OW43" s="111"/>
      <c r="OX43" s="111"/>
      <c r="OY43" s="111"/>
      <c r="OZ43" s="111"/>
      <c r="PA43" s="111"/>
      <c r="PB43" s="111"/>
      <c r="PC43" s="111"/>
      <c r="PD43" s="111"/>
      <c r="PE43" s="111"/>
      <c r="PF43" s="111"/>
      <c r="PG43" s="111"/>
      <c r="PH43" s="111"/>
      <c r="PI43" s="111"/>
      <c r="PJ43" s="111"/>
      <c r="PK43" s="111"/>
      <c r="PL43" s="111"/>
      <c r="PM43" s="111"/>
      <c r="PN43" s="111"/>
      <c r="PO43" s="111"/>
      <c r="PP43" s="111"/>
      <c r="PQ43" s="111"/>
      <c r="PR43" s="111"/>
      <c r="PS43" s="111"/>
      <c r="PT43" s="111"/>
      <c r="PU43" s="111"/>
      <c r="PV43" s="111"/>
      <c r="PW43" s="111"/>
      <c r="PX43" s="111"/>
      <c r="PY43" s="111"/>
      <c r="PZ43" s="111"/>
      <c r="QA43" s="111"/>
      <c r="QB43" s="111"/>
      <c r="QC43" s="111"/>
      <c r="QD43" s="111"/>
      <c r="QE43" s="111"/>
      <c r="QF43" s="111"/>
      <c r="QG43" s="111"/>
      <c r="QH43" s="111"/>
      <c r="QI43" s="111"/>
      <c r="QJ43" s="111"/>
      <c r="QK43" s="111"/>
      <c r="QL43" s="111"/>
      <c r="QM43" s="111"/>
      <c r="QN43" s="111"/>
      <c r="QO43" s="111"/>
      <c r="QP43" s="111"/>
      <c r="QQ43" s="111"/>
      <c r="QR43" s="111"/>
      <c r="QS43" s="111"/>
      <c r="QT43" s="111"/>
      <c r="QU43" s="111"/>
      <c r="QV43" s="111"/>
      <c r="QW43" s="111"/>
      <c r="QX43" s="111"/>
      <c r="QY43" s="111"/>
      <c r="QZ43" s="111"/>
      <c r="RA43" s="111"/>
      <c r="RB43" s="111"/>
      <c r="RC43" s="111"/>
      <c r="RD43" s="111"/>
      <c r="RE43" s="111"/>
      <c r="RF43" s="111"/>
      <c r="RG43" s="111"/>
      <c r="RH43" s="111"/>
      <c r="RI43" s="111"/>
      <c r="RJ43" s="111"/>
      <c r="RK43" s="111"/>
      <c r="RL43" s="111"/>
      <c r="RM43" s="111"/>
      <c r="RN43" s="111"/>
      <c r="RO43" s="111"/>
      <c r="RP43" s="111"/>
      <c r="RQ43" s="111"/>
      <c r="RR43" s="111"/>
      <c r="RS43" s="111"/>
      <c r="RT43" s="111"/>
      <c r="RU43" s="111"/>
      <c r="RV43" s="111"/>
      <c r="RW43" s="111"/>
      <c r="RX43" s="111"/>
      <c r="RY43" s="111"/>
      <c r="RZ43" s="111"/>
      <c r="SA43" s="111"/>
      <c r="SB43" s="111"/>
      <c r="SC43" s="111"/>
      <c r="SD43" s="111"/>
      <c r="SE43" s="111"/>
      <c r="SF43" s="111"/>
      <c r="SG43" s="111"/>
      <c r="SH43" s="111"/>
      <c r="SI43" s="111"/>
      <c r="SJ43" s="111"/>
      <c r="SK43" s="111"/>
      <c r="SL43" s="111"/>
      <c r="SM43" s="111"/>
      <c r="SN43" s="111"/>
      <c r="SO43" s="111"/>
      <c r="SP43" s="111"/>
      <c r="SQ43" s="111"/>
      <c r="SR43" s="111"/>
      <c r="SS43" s="111"/>
      <c r="ST43" s="111"/>
      <c r="SU43" s="111"/>
      <c r="SV43" s="111"/>
      <c r="SW43" s="111"/>
      <c r="SX43" s="111"/>
      <c r="SY43" s="111"/>
      <c r="SZ43" s="111"/>
      <c r="TA43" s="111"/>
      <c r="TB43" s="111"/>
      <c r="TC43" s="111"/>
      <c r="TD43" s="111"/>
      <c r="TE43" s="111"/>
      <c r="TF43" s="111"/>
      <c r="TG43" s="111"/>
      <c r="TH43" s="111"/>
      <c r="TI43" s="111"/>
      <c r="TJ43" s="111"/>
      <c r="TK43" s="111"/>
      <c r="TL43" s="111"/>
      <c r="TM43" s="111"/>
      <c r="TN43" s="111"/>
    </row>
    <row r="44" spans="1:534" ht="12.75" customHeight="1" x14ac:dyDescent="0.2">
      <c r="A44" s="111"/>
      <c r="B44" s="111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4"/>
      <c r="BT44" s="114"/>
      <c r="BU44" s="114"/>
      <c r="BV44" s="111"/>
      <c r="BW44" s="111"/>
      <c r="BX44" s="111"/>
      <c r="BY44" s="111"/>
      <c r="BZ44" s="111"/>
      <c r="CA44" s="111"/>
      <c r="CB44" s="117"/>
      <c r="CC44" s="117"/>
      <c r="CD44" s="111"/>
      <c r="CE44" s="111"/>
      <c r="CF44" s="111"/>
      <c r="CG44" s="117"/>
      <c r="CH44" s="117"/>
      <c r="CI44" s="111"/>
      <c r="CJ44" s="111"/>
      <c r="CK44" s="111"/>
      <c r="CL44" s="117"/>
      <c r="CM44" s="111"/>
      <c r="CN44" s="117"/>
      <c r="CO44" s="117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11"/>
      <c r="FM44" s="111"/>
      <c r="FN44" s="122"/>
      <c r="FO44" s="112"/>
      <c r="FP44" s="112"/>
      <c r="FQ44" s="111"/>
      <c r="FR44" s="111"/>
      <c r="FS44" s="111"/>
      <c r="FT44" s="111"/>
      <c r="FU44" s="111"/>
      <c r="FV44" s="111"/>
      <c r="FW44" s="111"/>
      <c r="FX44" s="111"/>
      <c r="FY44" s="111"/>
      <c r="FZ44" s="111"/>
      <c r="GA44" s="111"/>
      <c r="GB44" s="111"/>
      <c r="GC44" s="111"/>
      <c r="GD44" s="111"/>
      <c r="GE44" s="111"/>
      <c r="GF44" s="111"/>
      <c r="GG44" s="111"/>
      <c r="GH44" s="111"/>
      <c r="GI44" s="111"/>
      <c r="GJ44" s="111"/>
      <c r="GK44" s="111"/>
      <c r="GL44" s="111"/>
      <c r="GM44" s="111"/>
      <c r="GN44" s="111"/>
      <c r="GO44" s="111"/>
      <c r="GP44" s="111"/>
      <c r="GQ44" s="111"/>
      <c r="GR44" s="111"/>
      <c r="GS44" s="111"/>
      <c r="GT44" s="111"/>
      <c r="GU44" s="111"/>
      <c r="GV44" s="111"/>
      <c r="GW44" s="111"/>
      <c r="GX44" s="111"/>
      <c r="GY44" s="111"/>
      <c r="GZ44" s="111"/>
      <c r="HA44" s="111"/>
      <c r="HB44" s="111"/>
      <c r="HC44" s="111"/>
      <c r="HD44" s="111"/>
      <c r="HE44" s="111"/>
      <c r="HF44" s="111"/>
      <c r="HG44" s="116"/>
      <c r="HH44" s="111"/>
      <c r="HI44" s="111"/>
      <c r="HJ44" s="111"/>
      <c r="HK44" s="111"/>
      <c r="HL44" s="111"/>
      <c r="HM44" s="111"/>
      <c r="HN44" s="111"/>
      <c r="HO44" s="111"/>
      <c r="HP44" s="111"/>
      <c r="HQ44" s="111"/>
      <c r="HR44" s="111"/>
      <c r="HS44" s="111"/>
      <c r="HT44" s="111"/>
      <c r="HU44" s="111"/>
      <c r="HV44" s="111"/>
      <c r="HW44" s="111"/>
      <c r="HX44" s="111"/>
      <c r="HY44" s="111"/>
      <c r="HZ44" s="111"/>
      <c r="IA44" s="111"/>
      <c r="IB44" s="111"/>
      <c r="IC44" s="111"/>
      <c r="ID44" s="111"/>
      <c r="IE44" s="111"/>
      <c r="IF44" s="111"/>
      <c r="IG44" s="111"/>
      <c r="IH44" s="111"/>
      <c r="II44" s="111"/>
      <c r="IJ44" s="111"/>
      <c r="IK44" s="111"/>
      <c r="IL44" s="111"/>
      <c r="IM44" s="111"/>
      <c r="IN44" s="111"/>
      <c r="IO44" s="111"/>
      <c r="IP44" s="111"/>
      <c r="IQ44" s="111"/>
      <c r="IR44" s="111"/>
      <c r="IS44" s="111"/>
      <c r="IT44" s="111"/>
      <c r="IU44" s="111"/>
      <c r="IV44" s="111"/>
      <c r="IW44" s="111"/>
      <c r="IX44" s="111"/>
      <c r="IY44" s="111"/>
      <c r="IZ44" s="111"/>
      <c r="JA44" s="111"/>
      <c r="JB44" s="111"/>
      <c r="JC44" s="111"/>
      <c r="JD44" s="111"/>
      <c r="JE44" s="111"/>
      <c r="JF44" s="111"/>
      <c r="JG44" s="111"/>
      <c r="JH44" s="111"/>
      <c r="JI44" s="111"/>
      <c r="JJ44" s="111"/>
      <c r="JK44" s="111"/>
      <c r="JL44" s="111"/>
      <c r="JM44" s="111"/>
      <c r="JN44" s="111"/>
      <c r="JO44" s="111"/>
      <c r="JP44" s="111"/>
      <c r="JQ44" s="111"/>
      <c r="JR44" s="111"/>
      <c r="JS44" s="111"/>
      <c r="JT44" s="111"/>
      <c r="JU44" s="111"/>
      <c r="JV44" s="111"/>
      <c r="JW44" s="111"/>
      <c r="JX44" s="111"/>
      <c r="JY44" s="111"/>
      <c r="JZ44" s="111"/>
      <c r="KA44" s="111"/>
      <c r="KB44" s="111"/>
      <c r="KC44" s="111"/>
      <c r="KD44" s="111"/>
      <c r="KE44" s="111"/>
      <c r="KF44" s="111"/>
      <c r="KG44" s="111"/>
      <c r="KH44" s="111"/>
      <c r="KI44" s="111"/>
      <c r="KJ44" s="111"/>
      <c r="KK44" s="111"/>
      <c r="KL44" s="111"/>
      <c r="KM44" s="111"/>
      <c r="KN44" s="111"/>
      <c r="KO44" s="111"/>
      <c r="KP44" s="111"/>
      <c r="KQ44" s="111"/>
      <c r="KR44" s="111"/>
      <c r="KS44" s="111"/>
      <c r="KT44" s="111"/>
      <c r="KU44" s="111"/>
      <c r="KV44" s="111"/>
      <c r="KW44" s="111"/>
      <c r="KX44" s="111"/>
      <c r="KY44" s="111"/>
      <c r="KZ44" s="111"/>
      <c r="LA44" s="111"/>
      <c r="LB44" s="111"/>
      <c r="LC44" s="111"/>
      <c r="LD44" s="111"/>
      <c r="LE44" s="111"/>
      <c r="LF44" s="111"/>
      <c r="LG44" s="111"/>
      <c r="LH44" s="111"/>
      <c r="LI44" s="111"/>
      <c r="LJ44" s="111"/>
      <c r="LK44" s="111"/>
      <c r="LL44" s="111"/>
      <c r="LM44" s="111"/>
      <c r="LN44" s="111"/>
      <c r="LO44" s="111"/>
      <c r="LP44" s="111"/>
      <c r="LQ44" s="111"/>
      <c r="LR44" s="111"/>
      <c r="LS44" s="111"/>
      <c r="LT44" s="111"/>
      <c r="LU44" s="111"/>
      <c r="LV44" s="111"/>
      <c r="LW44" s="111"/>
      <c r="LX44" s="111"/>
      <c r="LY44" s="111"/>
      <c r="LZ44" s="111"/>
      <c r="MA44" s="111"/>
      <c r="MB44" s="111"/>
      <c r="MC44" s="111"/>
      <c r="MD44" s="111"/>
      <c r="ME44" s="111"/>
      <c r="MF44" s="111"/>
      <c r="MG44" s="111"/>
      <c r="MH44" s="111"/>
      <c r="MI44" s="111"/>
      <c r="MJ44" s="111"/>
      <c r="MK44" s="111"/>
      <c r="ML44" s="111"/>
      <c r="MM44" s="111"/>
      <c r="MN44" s="111"/>
      <c r="MO44" s="111"/>
      <c r="MP44" s="111"/>
      <c r="MQ44" s="111"/>
      <c r="MR44" s="111"/>
      <c r="MS44" s="111"/>
      <c r="MT44" s="111"/>
      <c r="MU44" s="111"/>
      <c r="MV44" s="111"/>
      <c r="MW44" s="111"/>
      <c r="MX44" s="111"/>
      <c r="MY44" s="111"/>
      <c r="MZ44" s="111"/>
      <c r="NA44" s="111"/>
      <c r="NB44" s="111"/>
      <c r="NC44" s="111"/>
      <c r="ND44" s="111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1"/>
      <c r="NS44" s="111"/>
      <c r="NT44" s="111"/>
      <c r="NU44" s="111"/>
      <c r="NV44" s="111"/>
      <c r="NW44" s="111"/>
      <c r="NX44" s="111"/>
      <c r="NY44" s="111"/>
      <c r="NZ44" s="111"/>
      <c r="OA44" s="111"/>
      <c r="OB44" s="111"/>
      <c r="OC44" s="111"/>
      <c r="OD44" s="111"/>
      <c r="OE44" s="111"/>
      <c r="OF44" s="111"/>
      <c r="OG44" s="111"/>
      <c r="OH44" s="111"/>
      <c r="OI44" s="111"/>
      <c r="OJ44" s="111"/>
      <c r="OK44" s="111"/>
      <c r="OL44" s="111"/>
      <c r="OM44" s="111"/>
      <c r="ON44" s="111"/>
      <c r="OO44" s="111"/>
      <c r="OP44" s="111"/>
      <c r="OQ44" s="111"/>
      <c r="OR44" s="111"/>
      <c r="OS44" s="111"/>
      <c r="OT44" s="111"/>
      <c r="OU44" s="111"/>
      <c r="OV44" s="111"/>
      <c r="OW44" s="111"/>
      <c r="OX44" s="111"/>
      <c r="OY44" s="111"/>
      <c r="OZ44" s="111"/>
      <c r="PA44" s="111"/>
      <c r="PB44" s="111"/>
      <c r="PC44" s="111"/>
      <c r="PD44" s="111"/>
      <c r="PE44" s="111"/>
      <c r="PF44" s="111"/>
      <c r="PG44" s="111"/>
      <c r="PH44" s="111"/>
      <c r="PI44" s="111"/>
      <c r="PJ44" s="111"/>
      <c r="PK44" s="111"/>
      <c r="PL44" s="111"/>
      <c r="PM44" s="111"/>
      <c r="PN44" s="111"/>
      <c r="PO44" s="111"/>
      <c r="PP44" s="111"/>
      <c r="PQ44" s="111"/>
      <c r="PR44" s="111"/>
      <c r="PS44" s="111"/>
      <c r="PT44" s="111"/>
      <c r="PU44" s="111"/>
      <c r="PV44" s="111"/>
      <c r="PW44" s="111"/>
      <c r="PX44" s="111"/>
      <c r="PY44" s="111"/>
      <c r="PZ44" s="111"/>
      <c r="QA44" s="111"/>
      <c r="QB44" s="111"/>
      <c r="QC44" s="111"/>
      <c r="QD44" s="111"/>
      <c r="QE44" s="111"/>
      <c r="QF44" s="111"/>
      <c r="QG44" s="111"/>
      <c r="QH44" s="111"/>
      <c r="QI44" s="111"/>
      <c r="QJ44" s="111"/>
      <c r="QK44" s="111"/>
      <c r="QL44" s="111"/>
      <c r="QM44" s="111"/>
      <c r="QN44" s="111"/>
      <c r="QO44" s="111"/>
      <c r="QP44" s="111"/>
      <c r="QQ44" s="111"/>
      <c r="QR44" s="111"/>
      <c r="QS44" s="111"/>
      <c r="QT44" s="111"/>
      <c r="QU44" s="111"/>
      <c r="QV44" s="111"/>
      <c r="QW44" s="111"/>
      <c r="QX44" s="111"/>
      <c r="QY44" s="111"/>
      <c r="QZ44" s="111"/>
      <c r="RA44" s="111"/>
      <c r="RB44" s="111"/>
      <c r="RC44" s="111"/>
      <c r="RD44" s="111"/>
      <c r="RE44" s="111"/>
      <c r="RF44" s="111"/>
      <c r="RG44" s="111"/>
      <c r="RH44" s="111"/>
      <c r="RI44" s="111"/>
      <c r="RJ44" s="111"/>
      <c r="RK44" s="111"/>
      <c r="RL44" s="111"/>
      <c r="RM44" s="111"/>
      <c r="RN44" s="111"/>
      <c r="RO44" s="111"/>
      <c r="RP44" s="111"/>
      <c r="RQ44" s="111"/>
      <c r="RR44" s="111"/>
      <c r="RS44" s="111"/>
      <c r="RT44" s="111"/>
      <c r="RU44" s="111"/>
      <c r="RV44" s="111"/>
      <c r="RW44" s="111"/>
      <c r="RX44" s="111"/>
      <c r="RY44" s="111"/>
      <c r="RZ44" s="111"/>
      <c r="SA44" s="111"/>
      <c r="SB44" s="111"/>
      <c r="SC44" s="111"/>
      <c r="SD44" s="111"/>
      <c r="SE44" s="111"/>
      <c r="SF44" s="111"/>
      <c r="SG44" s="111"/>
      <c r="SH44" s="111"/>
      <c r="SI44" s="111"/>
      <c r="SJ44" s="111"/>
      <c r="SK44" s="111"/>
      <c r="SL44" s="111"/>
      <c r="SM44" s="111"/>
      <c r="SN44" s="111"/>
      <c r="SO44" s="111"/>
      <c r="SP44" s="111"/>
      <c r="SQ44" s="111"/>
      <c r="SR44" s="111"/>
      <c r="SS44" s="111"/>
      <c r="ST44" s="111"/>
      <c r="SU44" s="111"/>
      <c r="SV44" s="111"/>
      <c r="SW44" s="111"/>
      <c r="SX44" s="111"/>
      <c r="SY44" s="111"/>
      <c r="SZ44" s="111"/>
      <c r="TA44" s="111"/>
      <c r="TB44" s="111"/>
      <c r="TC44" s="111"/>
      <c r="TD44" s="111"/>
      <c r="TE44" s="111"/>
      <c r="TF44" s="111"/>
      <c r="TG44" s="111"/>
      <c r="TH44" s="111"/>
      <c r="TI44" s="111"/>
      <c r="TJ44" s="111"/>
      <c r="TK44" s="111"/>
      <c r="TL44" s="111"/>
      <c r="TM44" s="111"/>
      <c r="TN44" s="111"/>
    </row>
    <row r="45" spans="1:534" ht="12.75" customHeight="1" x14ac:dyDescent="0.2">
      <c r="A45" s="111"/>
      <c r="B45" s="111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4"/>
      <c r="N45" s="114"/>
      <c r="O45" s="114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4"/>
      <c r="BT45" s="114"/>
      <c r="BU45" s="114"/>
      <c r="BV45" s="111"/>
      <c r="BW45" s="111"/>
      <c r="BX45" s="111"/>
      <c r="BY45" s="111"/>
      <c r="BZ45" s="111"/>
      <c r="CA45" s="111"/>
      <c r="CB45" s="117"/>
      <c r="CC45" s="117"/>
      <c r="CD45" s="111"/>
      <c r="CE45" s="111"/>
      <c r="CF45" s="111"/>
      <c r="CG45" s="117"/>
      <c r="CH45" s="117"/>
      <c r="CI45" s="111"/>
      <c r="CJ45" s="111"/>
      <c r="CK45" s="111"/>
      <c r="CL45" s="117"/>
      <c r="CM45" s="111"/>
      <c r="CN45" s="117"/>
      <c r="CO45" s="117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22"/>
      <c r="FO45" s="112"/>
      <c r="FP45" s="112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  <c r="GF45" s="111"/>
      <c r="GG45" s="111"/>
      <c r="GH45" s="111"/>
      <c r="GI45" s="111"/>
      <c r="GJ45" s="111"/>
      <c r="GK45" s="111"/>
      <c r="GL45" s="111"/>
      <c r="GM45" s="111"/>
      <c r="GN45" s="111"/>
      <c r="GO45" s="111"/>
      <c r="GP45" s="111"/>
      <c r="GQ45" s="111"/>
      <c r="GR45" s="111"/>
      <c r="GS45" s="111"/>
      <c r="GT45" s="111"/>
      <c r="GU45" s="111"/>
      <c r="GV45" s="111"/>
      <c r="GW45" s="111"/>
      <c r="GX45" s="111"/>
      <c r="GY45" s="111"/>
      <c r="GZ45" s="111"/>
      <c r="HA45" s="111"/>
      <c r="HB45" s="111"/>
      <c r="HC45" s="111"/>
      <c r="HD45" s="111"/>
      <c r="HE45" s="111"/>
      <c r="HF45" s="111"/>
      <c r="HG45" s="116"/>
      <c r="HH45" s="111"/>
      <c r="HI45" s="111"/>
      <c r="HJ45" s="111"/>
      <c r="HK45" s="111"/>
      <c r="HL45" s="111"/>
      <c r="HM45" s="111"/>
      <c r="HN45" s="111"/>
      <c r="HO45" s="111"/>
      <c r="HP45" s="111"/>
      <c r="HQ45" s="111"/>
      <c r="HR45" s="111"/>
      <c r="HS45" s="111"/>
      <c r="HT45" s="111"/>
      <c r="HU45" s="111"/>
      <c r="HV45" s="111"/>
      <c r="HW45" s="111"/>
      <c r="HX45" s="111"/>
      <c r="HY45" s="111"/>
      <c r="HZ45" s="111"/>
      <c r="IA45" s="111"/>
      <c r="IB45" s="111"/>
      <c r="IC45" s="111"/>
      <c r="ID45" s="111"/>
      <c r="IE45" s="111"/>
      <c r="IF45" s="111"/>
      <c r="IG45" s="111"/>
      <c r="IH45" s="111"/>
      <c r="II45" s="111"/>
      <c r="IJ45" s="111"/>
      <c r="IK45" s="111"/>
      <c r="IL45" s="111"/>
      <c r="IM45" s="111"/>
      <c r="IN45" s="111"/>
      <c r="IO45" s="111"/>
      <c r="IP45" s="111"/>
      <c r="IQ45" s="111"/>
      <c r="IR45" s="111"/>
      <c r="IS45" s="111"/>
      <c r="IT45" s="111"/>
      <c r="IU45" s="111"/>
      <c r="IV45" s="111"/>
      <c r="IW45" s="111"/>
      <c r="IX45" s="111"/>
      <c r="IY45" s="111"/>
      <c r="IZ45" s="111"/>
      <c r="JA45" s="111"/>
      <c r="JB45" s="111"/>
      <c r="JC45" s="111"/>
      <c r="JD45" s="111"/>
      <c r="JE45" s="111"/>
      <c r="JF45" s="111"/>
      <c r="JG45" s="111"/>
      <c r="JH45" s="111"/>
      <c r="JI45" s="111"/>
      <c r="JJ45" s="111"/>
      <c r="JK45" s="111"/>
      <c r="JL45" s="111"/>
      <c r="JM45" s="111"/>
      <c r="JN45" s="111"/>
      <c r="JO45" s="111"/>
      <c r="JP45" s="111"/>
      <c r="JQ45" s="111"/>
      <c r="JR45" s="111"/>
      <c r="JS45" s="111"/>
      <c r="JT45" s="111"/>
      <c r="JU45" s="111"/>
      <c r="JV45" s="111"/>
      <c r="JW45" s="111"/>
      <c r="JX45" s="111"/>
      <c r="JY45" s="111"/>
      <c r="JZ45" s="111"/>
      <c r="KA45" s="111"/>
      <c r="KB45" s="111"/>
      <c r="KC45" s="111"/>
      <c r="KD45" s="111"/>
      <c r="KE45" s="111"/>
      <c r="KF45" s="111"/>
      <c r="KG45" s="111"/>
      <c r="KH45" s="111"/>
      <c r="KI45" s="111"/>
      <c r="KJ45" s="111"/>
      <c r="KK45" s="111"/>
      <c r="KL45" s="111"/>
      <c r="KM45" s="111"/>
      <c r="KN45" s="111"/>
      <c r="KO45" s="111"/>
      <c r="KP45" s="111"/>
      <c r="KQ45" s="111"/>
      <c r="KR45" s="111"/>
      <c r="KS45" s="111"/>
      <c r="KT45" s="111"/>
      <c r="KU45" s="111"/>
      <c r="KV45" s="111"/>
      <c r="KW45" s="111"/>
      <c r="KX45" s="111"/>
      <c r="KY45" s="111"/>
      <c r="KZ45" s="111"/>
      <c r="LA45" s="111"/>
      <c r="LB45" s="111"/>
      <c r="LC45" s="111"/>
      <c r="LD45" s="111"/>
      <c r="LE45" s="111"/>
      <c r="LF45" s="111"/>
      <c r="LG45" s="111"/>
      <c r="LH45" s="111"/>
      <c r="LI45" s="111"/>
      <c r="LJ45" s="111"/>
      <c r="LK45" s="111"/>
      <c r="LL45" s="111"/>
      <c r="LM45" s="111"/>
      <c r="LN45" s="111"/>
      <c r="LO45" s="111"/>
      <c r="LP45" s="111"/>
      <c r="LQ45" s="111"/>
      <c r="LR45" s="111"/>
      <c r="LS45" s="111"/>
      <c r="LT45" s="111"/>
      <c r="LU45" s="111"/>
      <c r="LV45" s="111"/>
      <c r="LW45" s="111"/>
      <c r="LX45" s="111"/>
      <c r="LY45" s="111"/>
      <c r="LZ45" s="111"/>
      <c r="MA45" s="111"/>
      <c r="MB45" s="111"/>
      <c r="MC45" s="111"/>
      <c r="MD45" s="111"/>
      <c r="ME45" s="111"/>
      <c r="MF45" s="111"/>
      <c r="MG45" s="111"/>
      <c r="MH45" s="111"/>
      <c r="MI45" s="111"/>
      <c r="MJ45" s="111"/>
      <c r="MK45" s="111"/>
      <c r="ML45" s="111"/>
      <c r="MM45" s="111"/>
      <c r="MN45" s="111"/>
      <c r="MO45" s="111"/>
      <c r="MP45" s="111"/>
      <c r="MQ45" s="111"/>
      <c r="MR45" s="111"/>
      <c r="MS45" s="111"/>
      <c r="MT45" s="111"/>
      <c r="MU45" s="111"/>
      <c r="MV45" s="111"/>
      <c r="MW45" s="111"/>
      <c r="MX45" s="111"/>
      <c r="MY45" s="111"/>
      <c r="MZ45" s="111"/>
      <c r="NA45" s="111"/>
      <c r="NB45" s="111"/>
      <c r="NC45" s="111"/>
      <c r="ND45" s="111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1"/>
      <c r="NS45" s="111"/>
      <c r="NT45" s="111"/>
      <c r="NU45" s="111"/>
      <c r="NV45" s="111"/>
      <c r="NW45" s="111"/>
      <c r="NX45" s="111"/>
      <c r="NY45" s="111"/>
      <c r="NZ45" s="111"/>
      <c r="OA45" s="111"/>
      <c r="OB45" s="111"/>
      <c r="OC45" s="111"/>
      <c r="OD45" s="111"/>
      <c r="OE45" s="111"/>
      <c r="OF45" s="111"/>
      <c r="OG45" s="111"/>
      <c r="OH45" s="111"/>
      <c r="OI45" s="111"/>
      <c r="OJ45" s="111"/>
      <c r="OK45" s="111"/>
      <c r="OL45" s="111"/>
      <c r="OM45" s="111"/>
      <c r="ON45" s="111"/>
      <c r="OO45" s="111"/>
      <c r="OP45" s="111"/>
      <c r="OQ45" s="111"/>
      <c r="OR45" s="111"/>
      <c r="OS45" s="111"/>
      <c r="OT45" s="111"/>
      <c r="OU45" s="111"/>
      <c r="OV45" s="111"/>
      <c r="OW45" s="111"/>
      <c r="OX45" s="111"/>
      <c r="OY45" s="111"/>
      <c r="OZ45" s="111"/>
      <c r="PA45" s="111"/>
      <c r="PB45" s="111"/>
      <c r="PC45" s="111"/>
      <c r="PD45" s="111"/>
      <c r="PE45" s="111"/>
      <c r="PF45" s="111"/>
      <c r="PG45" s="111"/>
      <c r="PH45" s="111"/>
      <c r="PI45" s="111"/>
      <c r="PJ45" s="111"/>
      <c r="PK45" s="111"/>
      <c r="PL45" s="111"/>
      <c r="PM45" s="111"/>
      <c r="PN45" s="111"/>
      <c r="PO45" s="111"/>
      <c r="PP45" s="111"/>
      <c r="PQ45" s="111"/>
      <c r="PR45" s="111"/>
      <c r="PS45" s="111"/>
      <c r="PT45" s="111"/>
      <c r="PU45" s="111"/>
      <c r="PV45" s="111"/>
      <c r="PW45" s="111"/>
      <c r="PX45" s="111"/>
      <c r="PY45" s="111"/>
      <c r="PZ45" s="111"/>
      <c r="QA45" s="111"/>
      <c r="QB45" s="111"/>
      <c r="QC45" s="111"/>
      <c r="QD45" s="111"/>
      <c r="QE45" s="111"/>
      <c r="QF45" s="111"/>
      <c r="QG45" s="111"/>
      <c r="QH45" s="111"/>
      <c r="QI45" s="111"/>
      <c r="QJ45" s="111"/>
      <c r="QK45" s="111"/>
      <c r="QL45" s="111"/>
      <c r="QM45" s="111"/>
      <c r="QN45" s="111"/>
      <c r="QO45" s="111"/>
      <c r="QP45" s="111"/>
      <c r="QQ45" s="111"/>
      <c r="QR45" s="111"/>
      <c r="QS45" s="111"/>
      <c r="QT45" s="111"/>
      <c r="QU45" s="111"/>
      <c r="QV45" s="111"/>
      <c r="QW45" s="111"/>
      <c r="QX45" s="111"/>
      <c r="QY45" s="111"/>
      <c r="QZ45" s="111"/>
      <c r="RA45" s="111"/>
      <c r="RB45" s="111"/>
      <c r="RC45" s="111"/>
      <c r="RD45" s="111"/>
      <c r="RE45" s="111"/>
      <c r="RF45" s="111"/>
      <c r="RG45" s="111"/>
      <c r="RH45" s="111"/>
      <c r="RI45" s="111"/>
      <c r="RJ45" s="111"/>
      <c r="RK45" s="111"/>
      <c r="RL45" s="111"/>
      <c r="RM45" s="111"/>
      <c r="RN45" s="111"/>
      <c r="RO45" s="111"/>
      <c r="RP45" s="111"/>
      <c r="RQ45" s="111"/>
      <c r="RR45" s="111"/>
      <c r="RS45" s="111"/>
      <c r="RT45" s="111"/>
      <c r="RU45" s="111"/>
      <c r="RV45" s="111"/>
      <c r="RW45" s="111"/>
      <c r="RX45" s="111"/>
      <c r="RY45" s="111"/>
      <c r="RZ45" s="111"/>
      <c r="SA45" s="111"/>
      <c r="SB45" s="111"/>
      <c r="SC45" s="111"/>
      <c r="SD45" s="111"/>
      <c r="SE45" s="111"/>
      <c r="SF45" s="111"/>
      <c r="SG45" s="111"/>
      <c r="SH45" s="111"/>
      <c r="SI45" s="111"/>
      <c r="SJ45" s="111"/>
      <c r="SK45" s="111"/>
      <c r="SL45" s="111"/>
      <c r="SM45" s="111"/>
      <c r="SN45" s="111"/>
      <c r="SO45" s="111"/>
      <c r="SP45" s="111"/>
      <c r="SQ45" s="111"/>
      <c r="SR45" s="111"/>
      <c r="SS45" s="111"/>
      <c r="ST45" s="111"/>
      <c r="SU45" s="111"/>
      <c r="SV45" s="111"/>
      <c r="SW45" s="111"/>
      <c r="SX45" s="111"/>
      <c r="SY45" s="111"/>
      <c r="SZ45" s="111"/>
      <c r="TA45" s="111"/>
      <c r="TB45" s="111"/>
      <c r="TC45" s="111"/>
      <c r="TD45" s="111"/>
      <c r="TE45" s="111"/>
      <c r="TF45" s="111"/>
      <c r="TG45" s="111"/>
      <c r="TH45" s="111"/>
      <c r="TI45" s="111"/>
      <c r="TJ45" s="111"/>
      <c r="TK45" s="111"/>
      <c r="TL45" s="111"/>
      <c r="TM45" s="111"/>
      <c r="TN45" s="111"/>
    </row>
    <row r="46" spans="1:534" ht="12.75" customHeight="1" x14ac:dyDescent="0.2">
      <c r="A46" s="111"/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4"/>
      <c r="N46" s="114"/>
      <c r="O46" s="114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4"/>
      <c r="BT46" s="114"/>
      <c r="BU46" s="114"/>
      <c r="BV46" s="111"/>
      <c r="BW46" s="111"/>
      <c r="BX46" s="111"/>
      <c r="BY46" s="111"/>
      <c r="BZ46" s="111"/>
      <c r="CA46" s="111"/>
      <c r="CB46" s="117"/>
      <c r="CC46" s="117"/>
      <c r="CD46" s="111"/>
      <c r="CE46" s="111"/>
      <c r="CF46" s="111"/>
      <c r="CG46" s="117"/>
      <c r="CH46" s="117"/>
      <c r="CI46" s="111"/>
      <c r="CJ46" s="111"/>
      <c r="CK46" s="111"/>
      <c r="CL46" s="117"/>
      <c r="CM46" s="111"/>
      <c r="CN46" s="117"/>
      <c r="CO46" s="117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1"/>
      <c r="ER46" s="111"/>
      <c r="ES46" s="111"/>
      <c r="ET46" s="111"/>
      <c r="EU46" s="111"/>
      <c r="EV46" s="111"/>
      <c r="EW46" s="111"/>
      <c r="EX46" s="111"/>
      <c r="EY46" s="111"/>
      <c r="EZ46" s="111"/>
      <c r="FA46" s="111"/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11"/>
      <c r="FM46" s="111"/>
      <c r="FN46" s="122"/>
      <c r="FO46" s="112"/>
      <c r="FP46" s="112"/>
      <c r="FQ46" s="111"/>
      <c r="FR46" s="111"/>
      <c r="FS46" s="111"/>
      <c r="FT46" s="111"/>
      <c r="FU46" s="111"/>
      <c r="FV46" s="111"/>
      <c r="FW46" s="111"/>
      <c r="FX46" s="111"/>
      <c r="FY46" s="111"/>
      <c r="FZ46" s="111"/>
      <c r="GA46" s="111"/>
      <c r="GB46" s="111"/>
      <c r="GC46" s="111"/>
      <c r="GD46" s="111"/>
      <c r="GE46" s="111"/>
      <c r="GF46" s="111"/>
      <c r="GG46" s="111"/>
      <c r="GH46" s="111"/>
      <c r="GI46" s="111"/>
      <c r="GJ46" s="111"/>
      <c r="GK46" s="111"/>
      <c r="GL46" s="111"/>
      <c r="GM46" s="111"/>
      <c r="GN46" s="111"/>
      <c r="GO46" s="111"/>
      <c r="GP46" s="111"/>
      <c r="GQ46" s="111"/>
      <c r="GR46" s="111"/>
      <c r="GS46" s="111"/>
      <c r="GT46" s="111"/>
      <c r="GU46" s="111"/>
      <c r="GV46" s="111"/>
      <c r="GW46" s="111"/>
      <c r="GX46" s="111"/>
      <c r="GY46" s="111"/>
      <c r="GZ46" s="111"/>
      <c r="HA46" s="111"/>
      <c r="HB46" s="111"/>
      <c r="HC46" s="111"/>
      <c r="HD46" s="111"/>
      <c r="HE46" s="111"/>
      <c r="HF46" s="111"/>
      <c r="HG46" s="116"/>
      <c r="HH46" s="111"/>
      <c r="HI46" s="111"/>
      <c r="HJ46" s="111"/>
      <c r="HK46" s="111"/>
      <c r="HL46" s="111"/>
      <c r="HM46" s="111"/>
      <c r="HN46" s="111"/>
      <c r="HO46" s="111"/>
      <c r="HP46" s="111"/>
      <c r="HQ46" s="111"/>
      <c r="HR46" s="111"/>
      <c r="HS46" s="111"/>
      <c r="HT46" s="111"/>
      <c r="HU46" s="111"/>
      <c r="HV46" s="111"/>
      <c r="HW46" s="111"/>
      <c r="HX46" s="111"/>
      <c r="HY46" s="111"/>
      <c r="HZ46" s="111"/>
      <c r="IA46" s="111"/>
      <c r="IB46" s="111"/>
      <c r="IC46" s="111"/>
      <c r="ID46" s="111"/>
      <c r="IE46" s="111"/>
      <c r="IF46" s="111"/>
      <c r="IG46" s="111"/>
      <c r="IH46" s="111"/>
      <c r="II46" s="111"/>
      <c r="IJ46" s="111"/>
      <c r="IK46" s="111"/>
      <c r="IL46" s="111"/>
      <c r="IM46" s="111"/>
      <c r="IN46" s="111"/>
      <c r="IO46" s="111"/>
      <c r="IP46" s="111"/>
      <c r="IQ46" s="111"/>
      <c r="IR46" s="111"/>
      <c r="IS46" s="111"/>
      <c r="IT46" s="111"/>
      <c r="IU46" s="111"/>
      <c r="IV46" s="111"/>
      <c r="IW46" s="111"/>
      <c r="IX46" s="111"/>
      <c r="IY46" s="111"/>
      <c r="IZ46" s="111"/>
      <c r="JA46" s="111"/>
      <c r="JB46" s="111"/>
      <c r="JC46" s="111"/>
      <c r="JD46" s="111"/>
      <c r="JE46" s="111"/>
      <c r="JF46" s="111"/>
      <c r="JG46" s="111"/>
      <c r="JH46" s="111"/>
      <c r="JI46" s="111"/>
      <c r="JJ46" s="111"/>
      <c r="JK46" s="111"/>
      <c r="JL46" s="111"/>
      <c r="JM46" s="111"/>
      <c r="JN46" s="111"/>
      <c r="JO46" s="111"/>
      <c r="JP46" s="111"/>
      <c r="JQ46" s="111"/>
      <c r="JR46" s="111"/>
      <c r="JS46" s="111"/>
      <c r="JT46" s="111"/>
      <c r="JU46" s="111"/>
      <c r="JV46" s="111"/>
      <c r="JW46" s="111"/>
      <c r="JX46" s="111"/>
      <c r="JY46" s="111"/>
      <c r="JZ46" s="111"/>
      <c r="KA46" s="111"/>
      <c r="KB46" s="111"/>
      <c r="KC46" s="111"/>
      <c r="KD46" s="111"/>
      <c r="KE46" s="111"/>
      <c r="KF46" s="111"/>
      <c r="KG46" s="111"/>
      <c r="KH46" s="111"/>
      <c r="KI46" s="111"/>
      <c r="KJ46" s="111"/>
      <c r="KK46" s="111"/>
      <c r="KL46" s="111"/>
      <c r="KM46" s="111"/>
      <c r="KN46" s="111"/>
      <c r="KO46" s="111"/>
      <c r="KP46" s="111"/>
      <c r="KQ46" s="111"/>
      <c r="KR46" s="111"/>
      <c r="KS46" s="111"/>
      <c r="KT46" s="111"/>
      <c r="KU46" s="111"/>
      <c r="KV46" s="111"/>
      <c r="KW46" s="111"/>
      <c r="KX46" s="111"/>
      <c r="KY46" s="111"/>
      <c r="KZ46" s="111"/>
      <c r="LA46" s="111"/>
      <c r="LB46" s="111"/>
      <c r="LC46" s="111"/>
      <c r="LD46" s="111"/>
      <c r="LE46" s="111"/>
      <c r="LF46" s="111"/>
      <c r="LG46" s="111"/>
      <c r="LH46" s="111"/>
      <c r="LI46" s="111"/>
      <c r="LJ46" s="111"/>
      <c r="LK46" s="111"/>
      <c r="LL46" s="111"/>
      <c r="LM46" s="111"/>
      <c r="LN46" s="111"/>
      <c r="LO46" s="111"/>
      <c r="LP46" s="111"/>
      <c r="LQ46" s="111"/>
      <c r="LR46" s="111"/>
      <c r="LS46" s="111"/>
      <c r="LT46" s="111"/>
      <c r="LU46" s="111"/>
      <c r="LV46" s="111"/>
      <c r="LW46" s="111"/>
      <c r="LX46" s="111"/>
      <c r="LY46" s="111"/>
      <c r="LZ46" s="111"/>
      <c r="MA46" s="111"/>
      <c r="MB46" s="111"/>
      <c r="MC46" s="111"/>
      <c r="MD46" s="111"/>
      <c r="ME46" s="111"/>
      <c r="MF46" s="111"/>
      <c r="MG46" s="111"/>
      <c r="MH46" s="111"/>
      <c r="MI46" s="111"/>
      <c r="MJ46" s="111"/>
      <c r="MK46" s="111"/>
      <c r="ML46" s="111"/>
      <c r="MM46" s="111"/>
      <c r="MN46" s="111"/>
      <c r="MO46" s="111"/>
      <c r="MP46" s="111"/>
      <c r="MQ46" s="111"/>
      <c r="MR46" s="111"/>
      <c r="MS46" s="111"/>
      <c r="MT46" s="111"/>
      <c r="MU46" s="111"/>
      <c r="MV46" s="111"/>
      <c r="MW46" s="111"/>
      <c r="MX46" s="111"/>
      <c r="MY46" s="111"/>
      <c r="MZ46" s="111"/>
      <c r="NA46" s="111"/>
      <c r="NB46" s="111"/>
      <c r="NC46" s="111"/>
      <c r="ND46" s="111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1"/>
      <c r="NS46" s="111"/>
      <c r="NT46" s="111"/>
      <c r="NU46" s="111"/>
      <c r="NV46" s="111"/>
      <c r="NW46" s="111"/>
      <c r="NX46" s="111"/>
      <c r="NY46" s="111"/>
      <c r="NZ46" s="111"/>
      <c r="OA46" s="111"/>
      <c r="OB46" s="111"/>
      <c r="OC46" s="111"/>
      <c r="OD46" s="111"/>
      <c r="OE46" s="111"/>
      <c r="OF46" s="111"/>
      <c r="OG46" s="111"/>
      <c r="OH46" s="111"/>
      <c r="OI46" s="111"/>
      <c r="OJ46" s="111"/>
      <c r="OK46" s="111"/>
      <c r="OL46" s="111"/>
      <c r="OM46" s="111"/>
      <c r="ON46" s="111"/>
      <c r="OO46" s="111"/>
      <c r="OP46" s="111"/>
      <c r="OQ46" s="111"/>
      <c r="OR46" s="111"/>
      <c r="OS46" s="111"/>
      <c r="OT46" s="111"/>
      <c r="OU46" s="111"/>
      <c r="OV46" s="111"/>
      <c r="OW46" s="111"/>
      <c r="OX46" s="111"/>
      <c r="OY46" s="111"/>
      <c r="OZ46" s="111"/>
      <c r="PA46" s="111"/>
      <c r="PB46" s="111"/>
      <c r="PC46" s="111"/>
      <c r="PD46" s="111"/>
      <c r="PE46" s="111"/>
      <c r="PF46" s="111"/>
      <c r="PG46" s="111"/>
      <c r="PH46" s="111"/>
      <c r="PI46" s="111"/>
      <c r="PJ46" s="111"/>
      <c r="PK46" s="111"/>
      <c r="PL46" s="111"/>
      <c r="PM46" s="111"/>
      <c r="PN46" s="111"/>
      <c r="PO46" s="111"/>
      <c r="PP46" s="111"/>
      <c r="PQ46" s="111"/>
      <c r="PR46" s="111"/>
      <c r="PS46" s="111"/>
      <c r="PT46" s="111"/>
      <c r="PU46" s="111"/>
      <c r="PV46" s="111"/>
      <c r="PW46" s="111"/>
      <c r="PX46" s="111"/>
      <c r="PY46" s="111"/>
      <c r="PZ46" s="111"/>
      <c r="QA46" s="111"/>
      <c r="QB46" s="111"/>
      <c r="QC46" s="111"/>
      <c r="QD46" s="111"/>
      <c r="QE46" s="111"/>
      <c r="QF46" s="111"/>
      <c r="QG46" s="111"/>
      <c r="QH46" s="111"/>
      <c r="QI46" s="111"/>
      <c r="QJ46" s="111"/>
      <c r="QK46" s="111"/>
      <c r="QL46" s="111"/>
      <c r="QM46" s="111"/>
      <c r="QN46" s="111"/>
      <c r="QO46" s="111"/>
      <c r="QP46" s="111"/>
      <c r="QQ46" s="111"/>
      <c r="QR46" s="111"/>
      <c r="QS46" s="111"/>
      <c r="QT46" s="111"/>
      <c r="QU46" s="111"/>
      <c r="QV46" s="111"/>
      <c r="QW46" s="111"/>
      <c r="QX46" s="111"/>
      <c r="QY46" s="111"/>
      <c r="QZ46" s="111"/>
      <c r="RA46" s="111"/>
      <c r="RB46" s="111"/>
      <c r="RC46" s="111"/>
      <c r="RD46" s="111"/>
      <c r="RE46" s="111"/>
      <c r="RF46" s="111"/>
      <c r="RG46" s="111"/>
      <c r="RH46" s="111"/>
      <c r="RI46" s="111"/>
      <c r="RJ46" s="111"/>
      <c r="RK46" s="111"/>
      <c r="RL46" s="111"/>
      <c r="RM46" s="111"/>
      <c r="RN46" s="111"/>
      <c r="RO46" s="111"/>
      <c r="RP46" s="111"/>
      <c r="RQ46" s="111"/>
      <c r="RR46" s="111"/>
      <c r="RS46" s="111"/>
      <c r="RT46" s="111"/>
      <c r="RU46" s="111"/>
      <c r="RV46" s="111"/>
      <c r="RW46" s="111"/>
      <c r="RX46" s="111"/>
      <c r="RY46" s="111"/>
      <c r="RZ46" s="111"/>
      <c r="SA46" s="111"/>
      <c r="SB46" s="111"/>
      <c r="SC46" s="111"/>
      <c r="SD46" s="111"/>
      <c r="SE46" s="111"/>
      <c r="SF46" s="111"/>
      <c r="SG46" s="111"/>
      <c r="SH46" s="111"/>
      <c r="SI46" s="111"/>
      <c r="SJ46" s="111"/>
      <c r="SK46" s="111"/>
      <c r="SL46" s="111"/>
      <c r="SM46" s="111"/>
      <c r="SN46" s="111"/>
      <c r="SO46" s="111"/>
      <c r="SP46" s="111"/>
      <c r="SQ46" s="111"/>
      <c r="SR46" s="111"/>
      <c r="SS46" s="111"/>
      <c r="ST46" s="111"/>
      <c r="SU46" s="111"/>
      <c r="SV46" s="111"/>
      <c r="SW46" s="111"/>
      <c r="SX46" s="111"/>
      <c r="SY46" s="111"/>
      <c r="SZ46" s="111"/>
      <c r="TA46" s="111"/>
      <c r="TB46" s="111"/>
      <c r="TC46" s="111"/>
      <c r="TD46" s="111"/>
      <c r="TE46" s="111"/>
      <c r="TF46" s="111"/>
      <c r="TG46" s="111"/>
      <c r="TH46" s="111"/>
      <c r="TI46" s="111"/>
      <c r="TJ46" s="111"/>
      <c r="TK46" s="111"/>
      <c r="TL46" s="111"/>
      <c r="TM46" s="111"/>
      <c r="TN46" s="111"/>
    </row>
    <row r="47" spans="1:534" ht="12.75" customHeight="1" x14ac:dyDescent="0.2">
      <c r="A47" s="111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4"/>
      <c r="N47" s="114"/>
      <c r="O47" s="114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4"/>
      <c r="BT47" s="114"/>
      <c r="BU47" s="114"/>
      <c r="BV47" s="111"/>
      <c r="BW47" s="111"/>
      <c r="BX47" s="111"/>
      <c r="BY47" s="111"/>
      <c r="BZ47" s="111"/>
      <c r="CA47" s="111"/>
      <c r="CB47" s="117"/>
      <c r="CC47" s="117"/>
      <c r="CD47" s="111"/>
      <c r="CE47" s="111"/>
      <c r="CF47" s="111"/>
      <c r="CG47" s="117"/>
      <c r="CH47" s="117"/>
      <c r="CI47" s="111"/>
      <c r="CJ47" s="111"/>
      <c r="CK47" s="111"/>
      <c r="CL47" s="117"/>
      <c r="CM47" s="111"/>
      <c r="CN47" s="117"/>
      <c r="CO47" s="117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11"/>
      <c r="FM47" s="111"/>
      <c r="FN47" s="122"/>
      <c r="FO47" s="112"/>
      <c r="FP47" s="112"/>
      <c r="FQ47" s="111"/>
      <c r="FR47" s="111"/>
      <c r="FS47" s="111"/>
      <c r="FT47" s="111"/>
      <c r="FU47" s="111"/>
      <c r="FV47" s="111"/>
      <c r="FW47" s="111"/>
      <c r="FX47" s="111"/>
      <c r="FY47" s="111"/>
      <c r="FZ47" s="111"/>
      <c r="GA47" s="111"/>
      <c r="GB47" s="111"/>
      <c r="GC47" s="111"/>
      <c r="GD47" s="111"/>
      <c r="GE47" s="111"/>
      <c r="GF47" s="111"/>
      <c r="GG47" s="111"/>
      <c r="GH47" s="111"/>
      <c r="GI47" s="111"/>
      <c r="GJ47" s="111"/>
      <c r="GK47" s="111"/>
      <c r="GL47" s="111"/>
      <c r="GM47" s="111"/>
      <c r="GN47" s="111"/>
      <c r="GO47" s="111"/>
      <c r="GP47" s="111"/>
      <c r="GQ47" s="111"/>
      <c r="GR47" s="111"/>
      <c r="GS47" s="111"/>
      <c r="GT47" s="111"/>
      <c r="GU47" s="111"/>
      <c r="GV47" s="111"/>
      <c r="GW47" s="111"/>
      <c r="GX47" s="111"/>
      <c r="GY47" s="111"/>
      <c r="GZ47" s="111"/>
      <c r="HA47" s="111"/>
      <c r="HB47" s="111"/>
      <c r="HC47" s="111"/>
      <c r="HD47" s="111"/>
      <c r="HE47" s="111"/>
      <c r="HF47" s="111"/>
      <c r="HG47" s="116"/>
      <c r="HH47" s="111"/>
      <c r="HI47" s="111"/>
      <c r="HJ47" s="111"/>
      <c r="HK47" s="111"/>
      <c r="HL47" s="111"/>
      <c r="HM47" s="111"/>
      <c r="HN47" s="111"/>
      <c r="HO47" s="111"/>
      <c r="HP47" s="111"/>
      <c r="HQ47" s="111"/>
      <c r="HR47" s="111"/>
      <c r="HS47" s="111"/>
      <c r="HT47" s="111"/>
      <c r="HU47" s="111"/>
      <c r="HV47" s="111"/>
      <c r="HW47" s="111"/>
      <c r="HX47" s="111"/>
      <c r="HY47" s="111"/>
      <c r="HZ47" s="111"/>
      <c r="IA47" s="111"/>
      <c r="IB47" s="111"/>
      <c r="IC47" s="111"/>
      <c r="ID47" s="111"/>
      <c r="IE47" s="111"/>
      <c r="IF47" s="111"/>
      <c r="IG47" s="111"/>
      <c r="IH47" s="111"/>
      <c r="II47" s="111"/>
      <c r="IJ47" s="111"/>
      <c r="IK47" s="111"/>
      <c r="IL47" s="111"/>
      <c r="IM47" s="111"/>
      <c r="IN47" s="111"/>
      <c r="IO47" s="111"/>
      <c r="IP47" s="111"/>
      <c r="IQ47" s="111"/>
      <c r="IR47" s="111"/>
      <c r="IS47" s="111"/>
      <c r="IT47" s="111"/>
      <c r="IU47" s="111"/>
      <c r="IV47" s="111"/>
      <c r="IW47" s="111"/>
      <c r="IX47" s="111"/>
      <c r="IY47" s="111"/>
      <c r="IZ47" s="111"/>
      <c r="JA47" s="111"/>
      <c r="JB47" s="111"/>
      <c r="JC47" s="111"/>
      <c r="JD47" s="111"/>
      <c r="JE47" s="111"/>
      <c r="JF47" s="111"/>
      <c r="JG47" s="111"/>
      <c r="JH47" s="111"/>
      <c r="JI47" s="111"/>
      <c r="JJ47" s="111"/>
      <c r="JK47" s="111"/>
      <c r="JL47" s="111"/>
      <c r="JM47" s="111"/>
      <c r="JN47" s="111"/>
      <c r="JO47" s="111"/>
      <c r="JP47" s="111"/>
      <c r="JQ47" s="111"/>
      <c r="JR47" s="111"/>
      <c r="JS47" s="111"/>
      <c r="JT47" s="111"/>
      <c r="JU47" s="111"/>
      <c r="JV47" s="111"/>
      <c r="JW47" s="111"/>
      <c r="JX47" s="111"/>
      <c r="JY47" s="111"/>
      <c r="JZ47" s="111"/>
      <c r="KA47" s="111"/>
      <c r="KB47" s="111"/>
      <c r="KC47" s="111"/>
      <c r="KD47" s="111"/>
      <c r="KE47" s="111"/>
      <c r="KF47" s="111"/>
      <c r="KG47" s="111"/>
      <c r="KH47" s="111"/>
      <c r="KI47" s="111"/>
      <c r="KJ47" s="111"/>
      <c r="KK47" s="111"/>
      <c r="KL47" s="111"/>
      <c r="KM47" s="111"/>
      <c r="KN47" s="111"/>
      <c r="KO47" s="111"/>
      <c r="KP47" s="111"/>
      <c r="KQ47" s="111"/>
      <c r="KR47" s="111"/>
      <c r="KS47" s="111"/>
      <c r="KT47" s="111"/>
      <c r="KU47" s="111"/>
      <c r="KV47" s="111"/>
      <c r="KW47" s="111"/>
      <c r="KX47" s="111"/>
      <c r="KY47" s="111"/>
      <c r="KZ47" s="111"/>
      <c r="LA47" s="111"/>
      <c r="LB47" s="111"/>
      <c r="LC47" s="111"/>
      <c r="LD47" s="111"/>
      <c r="LE47" s="111"/>
      <c r="LF47" s="111"/>
      <c r="LG47" s="111"/>
      <c r="LH47" s="111"/>
      <c r="LI47" s="111"/>
      <c r="LJ47" s="111"/>
      <c r="LK47" s="111"/>
      <c r="LL47" s="111"/>
      <c r="LM47" s="111"/>
      <c r="LN47" s="111"/>
      <c r="LO47" s="111"/>
      <c r="LP47" s="111"/>
      <c r="LQ47" s="111"/>
      <c r="LR47" s="111"/>
      <c r="LS47" s="111"/>
      <c r="LT47" s="111"/>
      <c r="LU47" s="111"/>
      <c r="LV47" s="111"/>
      <c r="LW47" s="111"/>
      <c r="LX47" s="111"/>
      <c r="LY47" s="111"/>
      <c r="LZ47" s="111"/>
      <c r="MA47" s="111"/>
      <c r="MB47" s="111"/>
      <c r="MC47" s="111"/>
      <c r="MD47" s="111"/>
      <c r="ME47" s="111"/>
      <c r="MF47" s="111"/>
      <c r="MG47" s="111"/>
      <c r="MH47" s="111"/>
      <c r="MI47" s="111"/>
      <c r="MJ47" s="111"/>
      <c r="MK47" s="111"/>
      <c r="ML47" s="111"/>
      <c r="MM47" s="111"/>
      <c r="MN47" s="111"/>
      <c r="MO47" s="111"/>
      <c r="MP47" s="111"/>
      <c r="MQ47" s="111"/>
      <c r="MR47" s="111"/>
      <c r="MS47" s="111"/>
      <c r="MT47" s="111"/>
      <c r="MU47" s="111"/>
      <c r="MV47" s="111"/>
      <c r="MW47" s="111"/>
      <c r="MX47" s="111"/>
      <c r="MY47" s="111"/>
      <c r="MZ47" s="111"/>
      <c r="NA47" s="111"/>
      <c r="NB47" s="111"/>
      <c r="NC47" s="111"/>
      <c r="ND47" s="111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1"/>
      <c r="NS47" s="111"/>
      <c r="NT47" s="111"/>
      <c r="NU47" s="111"/>
      <c r="NV47" s="111"/>
      <c r="NW47" s="111"/>
      <c r="NX47" s="111"/>
      <c r="NY47" s="111"/>
      <c r="NZ47" s="111"/>
      <c r="OA47" s="111"/>
      <c r="OB47" s="111"/>
      <c r="OC47" s="111"/>
      <c r="OD47" s="111"/>
      <c r="OE47" s="111"/>
      <c r="OF47" s="111"/>
      <c r="OG47" s="111"/>
      <c r="OH47" s="111"/>
      <c r="OI47" s="111"/>
      <c r="OJ47" s="111"/>
      <c r="OK47" s="111"/>
      <c r="OL47" s="111"/>
      <c r="OM47" s="111"/>
      <c r="ON47" s="111"/>
      <c r="OO47" s="111"/>
      <c r="OP47" s="111"/>
      <c r="OQ47" s="111"/>
      <c r="OR47" s="111"/>
      <c r="OS47" s="111"/>
      <c r="OT47" s="111"/>
      <c r="OU47" s="111"/>
      <c r="OV47" s="111"/>
      <c r="OW47" s="111"/>
      <c r="OX47" s="111"/>
      <c r="OY47" s="111"/>
      <c r="OZ47" s="111"/>
      <c r="PA47" s="111"/>
      <c r="PB47" s="111"/>
      <c r="PC47" s="111"/>
      <c r="PD47" s="111"/>
      <c r="PE47" s="111"/>
      <c r="PF47" s="111"/>
      <c r="PG47" s="111"/>
      <c r="PH47" s="111"/>
      <c r="PI47" s="111"/>
      <c r="PJ47" s="111"/>
      <c r="PK47" s="111"/>
      <c r="PL47" s="111"/>
      <c r="PM47" s="111"/>
      <c r="PN47" s="111"/>
      <c r="PO47" s="111"/>
      <c r="PP47" s="111"/>
      <c r="PQ47" s="111"/>
      <c r="PR47" s="111"/>
      <c r="PS47" s="111"/>
      <c r="PT47" s="111"/>
      <c r="PU47" s="111"/>
      <c r="PV47" s="111"/>
      <c r="PW47" s="111"/>
      <c r="PX47" s="111"/>
      <c r="PY47" s="111"/>
      <c r="PZ47" s="111"/>
      <c r="QA47" s="111"/>
      <c r="QB47" s="111"/>
      <c r="QC47" s="111"/>
      <c r="QD47" s="111"/>
      <c r="QE47" s="111"/>
      <c r="QF47" s="111"/>
      <c r="QG47" s="111"/>
      <c r="QH47" s="111"/>
      <c r="QI47" s="111"/>
      <c r="QJ47" s="111"/>
      <c r="QK47" s="111"/>
      <c r="QL47" s="111"/>
      <c r="QM47" s="111"/>
      <c r="QN47" s="111"/>
      <c r="QO47" s="111"/>
      <c r="QP47" s="111"/>
      <c r="QQ47" s="111"/>
      <c r="QR47" s="111"/>
      <c r="QS47" s="111"/>
      <c r="QT47" s="111"/>
      <c r="QU47" s="111"/>
      <c r="QV47" s="111"/>
      <c r="QW47" s="111"/>
      <c r="QX47" s="111"/>
      <c r="QY47" s="111"/>
      <c r="QZ47" s="111"/>
      <c r="RA47" s="111"/>
      <c r="RB47" s="111"/>
      <c r="RC47" s="111"/>
      <c r="RD47" s="111"/>
      <c r="RE47" s="111"/>
      <c r="RF47" s="111"/>
      <c r="RG47" s="111"/>
      <c r="RH47" s="111"/>
      <c r="RI47" s="111"/>
      <c r="RJ47" s="111"/>
      <c r="RK47" s="111"/>
      <c r="RL47" s="111"/>
      <c r="RM47" s="111"/>
      <c r="RN47" s="111"/>
      <c r="RO47" s="111"/>
      <c r="RP47" s="111"/>
      <c r="RQ47" s="111"/>
      <c r="RR47" s="111"/>
      <c r="RS47" s="111"/>
      <c r="RT47" s="111"/>
      <c r="RU47" s="111"/>
      <c r="RV47" s="111"/>
      <c r="RW47" s="111"/>
      <c r="RX47" s="111"/>
      <c r="RY47" s="111"/>
      <c r="RZ47" s="111"/>
      <c r="SA47" s="111"/>
      <c r="SB47" s="111"/>
      <c r="SC47" s="111"/>
      <c r="SD47" s="111"/>
      <c r="SE47" s="111"/>
      <c r="SF47" s="111"/>
      <c r="SG47" s="111"/>
      <c r="SH47" s="111"/>
      <c r="SI47" s="111"/>
      <c r="SJ47" s="111"/>
      <c r="SK47" s="111"/>
      <c r="SL47" s="111"/>
      <c r="SM47" s="111"/>
      <c r="SN47" s="111"/>
      <c r="SO47" s="111"/>
      <c r="SP47" s="111"/>
      <c r="SQ47" s="111"/>
      <c r="SR47" s="111"/>
      <c r="SS47" s="111"/>
      <c r="ST47" s="111"/>
      <c r="SU47" s="111"/>
      <c r="SV47" s="111"/>
      <c r="SW47" s="111"/>
      <c r="SX47" s="111"/>
      <c r="SY47" s="111"/>
      <c r="SZ47" s="111"/>
      <c r="TA47" s="111"/>
      <c r="TB47" s="111"/>
      <c r="TC47" s="111"/>
      <c r="TD47" s="111"/>
      <c r="TE47" s="111"/>
      <c r="TF47" s="111"/>
      <c r="TG47" s="111"/>
      <c r="TH47" s="111"/>
      <c r="TI47" s="111"/>
      <c r="TJ47" s="111"/>
      <c r="TK47" s="111"/>
      <c r="TL47" s="111"/>
      <c r="TM47" s="111"/>
      <c r="TN47" s="111"/>
    </row>
    <row r="48" spans="1:534" ht="12.75" customHeight="1" x14ac:dyDescent="0.2">
      <c r="A48" s="111"/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4"/>
      <c r="N48" s="114"/>
      <c r="O48" s="114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4"/>
      <c r="BT48" s="114"/>
      <c r="BU48" s="114"/>
      <c r="BV48" s="111"/>
      <c r="BW48" s="111"/>
      <c r="BX48" s="111"/>
      <c r="BY48" s="111"/>
      <c r="BZ48" s="111"/>
      <c r="CA48" s="111"/>
      <c r="CB48" s="117"/>
      <c r="CC48" s="117"/>
      <c r="CD48" s="111"/>
      <c r="CE48" s="111"/>
      <c r="CF48" s="111"/>
      <c r="CG48" s="117"/>
      <c r="CH48" s="117"/>
      <c r="CI48" s="111"/>
      <c r="CJ48" s="111"/>
      <c r="CK48" s="111"/>
      <c r="CL48" s="117"/>
      <c r="CM48" s="111"/>
      <c r="CN48" s="117"/>
      <c r="CO48" s="117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11"/>
      <c r="FM48" s="111"/>
      <c r="FN48" s="122"/>
      <c r="FO48" s="112"/>
      <c r="FP48" s="112"/>
      <c r="FQ48" s="111"/>
      <c r="FR48" s="111"/>
      <c r="FS48" s="111"/>
      <c r="FT48" s="111"/>
      <c r="FU48" s="111"/>
      <c r="FV48" s="111"/>
      <c r="FW48" s="111"/>
      <c r="FX48" s="111"/>
      <c r="FY48" s="111"/>
      <c r="FZ48" s="111"/>
      <c r="GA48" s="111"/>
      <c r="GB48" s="111"/>
      <c r="GC48" s="111"/>
      <c r="GD48" s="111"/>
      <c r="GE48" s="111"/>
      <c r="GF48" s="111"/>
      <c r="GG48" s="111"/>
      <c r="GH48" s="111"/>
      <c r="GI48" s="111"/>
      <c r="GJ48" s="111"/>
      <c r="GK48" s="111"/>
      <c r="GL48" s="111"/>
      <c r="GM48" s="111"/>
      <c r="GN48" s="111"/>
      <c r="GO48" s="111"/>
      <c r="GP48" s="111"/>
      <c r="GQ48" s="111"/>
      <c r="GR48" s="111"/>
      <c r="GS48" s="111"/>
      <c r="GT48" s="111"/>
      <c r="GU48" s="111"/>
      <c r="GV48" s="111"/>
      <c r="GW48" s="111"/>
      <c r="GX48" s="111"/>
      <c r="GY48" s="111"/>
      <c r="GZ48" s="111"/>
      <c r="HA48" s="111"/>
      <c r="HB48" s="111"/>
      <c r="HC48" s="111"/>
      <c r="HD48" s="111"/>
      <c r="HE48" s="111"/>
      <c r="HF48" s="111"/>
      <c r="HG48" s="116"/>
      <c r="HH48" s="111"/>
      <c r="HI48" s="111"/>
      <c r="HJ48" s="111"/>
      <c r="HK48" s="111"/>
      <c r="HL48" s="111"/>
      <c r="HM48" s="111"/>
      <c r="HN48" s="111"/>
      <c r="HO48" s="111"/>
      <c r="HP48" s="111"/>
      <c r="HQ48" s="111"/>
      <c r="HR48" s="111"/>
      <c r="HS48" s="111"/>
      <c r="HT48" s="111"/>
      <c r="HU48" s="111"/>
      <c r="HV48" s="111"/>
      <c r="HW48" s="111"/>
      <c r="HX48" s="111"/>
      <c r="HY48" s="111"/>
      <c r="HZ48" s="111"/>
      <c r="IA48" s="111"/>
      <c r="IB48" s="111"/>
      <c r="IC48" s="111"/>
      <c r="ID48" s="111"/>
      <c r="IE48" s="111"/>
      <c r="IF48" s="111"/>
      <c r="IG48" s="111"/>
      <c r="IH48" s="111"/>
      <c r="II48" s="111"/>
      <c r="IJ48" s="111"/>
      <c r="IK48" s="111"/>
      <c r="IL48" s="111"/>
      <c r="IM48" s="111"/>
      <c r="IN48" s="111"/>
      <c r="IO48" s="111"/>
      <c r="IP48" s="111"/>
      <c r="IQ48" s="111"/>
      <c r="IR48" s="111"/>
      <c r="IS48" s="111"/>
      <c r="IT48" s="111"/>
      <c r="IU48" s="111"/>
      <c r="IV48" s="111"/>
      <c r="IW48" s="111"/>
      <c r="IX48" s="111"/>
      <c r="IY48" s="111"/>
      <c r="IZ48" s="111"/>
      <c r="JA48" s="111"/>
      <c r="JB48" s="111"/>
      <c r="JC48" s="111"/>
      <c r="JD48" s="111"/>
      <c r="JE48" s="111"/>
      <c r="JF48" s="111"/>
      <c r="JG48" s="111"/>
      <c r="JH48" s="111"/>
      <c r="JI48" s="111"/>
      <c r="JJ48" s="111"/>
      <c r="JK48" s="111"/>
      <c r="JL48" s="111"/>
      <c r="JM48" s="111"/>
      <c r="JN48" s="111"/>
      <c r="JO48" s="111"/>
      <c r="JP48" s="111"/>
      <c r="JQ48" s="111"/>
      <c r="JR48" s="111"/>
      <c r="JS48" s="111"/>
      <c r="JT48" s="111"/>
      <c r="JU48" s="111"/>
      <c r="JV48" s="111"/>
      <c r="JW48" s="111"/>
      <c r="JX48" s="111"/>
      <c r="JY48" s="111"/>
      <c r="JZ48" s="111"/>
      <c r="KA48" s="111"/>
      <c r="KB48" s="111"/>
      <c r="KC48" s="111"/>
      <c r="KD48" s="111"/>
      <c r="KE48" s="111"/>
      <c r="KF48" s="111"/>
      <c r="KG48" s="111"/>
      <c r="KH48" s="111"/>
      <c r="KI48" s="111"/>
      <c r="KJ48" s="111"/>
      <c r="KK48" s="111"/>
      <c r="KL48" s="111"/>
      <c r="KM48" s="111"/>
      <c r="KN48" s="111"/>
      <c r="KO48" s="111"/>
      <c r="KP48" s="111"/>
      <c r="KQ48" s="111"/>
      <c r="KR48" s="111"/>
      <c r="KS48" s="111"/>
      <c r="KT48" s="111"/>
      <c r="KU48" s="111"/>
      <c r="KV48" s="111"/>
      <c r="KW48" s="111"/>
      <c r="KX48" s="111"/>
      <c r="KY48" s="111"/>
      <c r="KZ48" s="111"/>
      <c r="LA48" s="111"/>
      <c r="LB48" s="111"/>
      <c r="LC48" s="111"/>
      <c r="LD48" s="111"/>
      <c r="LE48" s="111"/>
      <c r="LF48" s="111"/>
      <c r="LG48" s="111"/>
      <c r="LH48" s="111"/>
      <c r="LI48" s="111"/>
      <c r="LJ48" s="111"/>
      <c r="LK48" s="111"/>
      <c r="LL48" s="111"/>
      <c r="LM48" s="111"/>
      <c r="LN48" s="111"/>
      <c r="LO48" s="111"/>
      <c r="LP48" s="111"/>
      <c r="LQ48" s="111"/>
      <c r="LR48" s="111"/>
      <c r="LS48" s="111"/>
      <c r="LT48" s="111"/>
      <c r="LU48" s="111"/>
      <c r="LV48" s="111"/>
      <c r="LW48" s="111"/>
      <c r="LX48" s="111"/>
      <c r="LY48" s="111"/>
      <c r="LZ48" s="111"/>
      <c r="MA48" s="111"/>
      <c r="MB48" s="111"/>
      <c r="MC48" s="111"/>
      <c r="MD48" s="111"/>
      <c r="ME48" s="111"/>
      <c r="MF48" s="111"/>
      <c r="MG48" s="111"/>
      <c r="MH48" s="111"/>
      <c r="MI48" s="111"/>
      <c r="MJ48" s="111"/>
      <c r="MK48" s="111"/>
      <c r="ML48" s="111"/>
      <c r="MM48" s="111"/>
      <c r="MN48" s="111"/>
      <c r="MO48" s="111"/>
      <c r="MP48" s="111"/>
      <c r="MQ48" s="111"/>
      <c r="MR48" s="111"/>
      <c r="MS48" s="111"/>
      <c r="MT48" s="111"/>
      <c r="MU48" s="111"/>
      <c r="MV48" s="111"/>
      <c r="MW48" s="111"/>
      <c r="MX48" s="111"/>
      <c r="MY48" s="111"/>
      <c r="MZ48" s="111"/>
      <c r="NA48" s="111"/>
      <c r="NB48" s="111"/>
      <c r="NC48" s="111"/>
      <c r="ND48" s="111"/>
      <c r="NE48" s="111"/>
      <c r="NF48" s="111"/>
      <c r="NG48" s="111"/>
      <c r="NH48" s="111"/>
      <c r="NI48" s="111"/>
      <c r="NJ48" s="111"/>
      <c r="NK48" s="111"/>
      <c r="NL48" s="111"/>
      <c r="NM48" s="111"/>
      <c r="NN48" s="111"/>
      <c r="NO48" s="111"/>
      <c r="NP48" s="111"/>
      <c r="NQ48" s="111"/>
      <c r="NR48" s="111"/>
      <c r="NS48" s="111"/>
      <c r="NT48" s="111"/>
      <c r="NU48" s="111"/>
      <c r="NV48" s="111"/>
      <c r="NW48" s="111"/>
      <c r="NX48" s="111"/>
      <c r="NY48" s="111"/>
      <c r="NZ48" s="111"/>
      <c r="OA48" s="111"/>
      <c r="OB48" s="111"/>
      <c r="OC48" s="111"/>
      <c r="OD48" s="111"/>
      <c r="OE48" s="111"/>
      <c r="OF48" s="111"/>
      <c r="OG48" s="111"/>
      <c r="OH48" s="111"/>
      <c r="OI48" s="111"/>
      <c r="OJ48" s="111"/>
      <c r="OK48" s="111"/>
      <c r="OL48" s="111"/>
      <c r="OM48" s="111"/>
      <c r="ON48" s="111"/>
      <c r="OO48" s="111"/>
      <c r="OP48" s="111"/>
      <c r="OQ48" s="111"/>
      <c r="OR48" s="111"/>
      <c r="OS48" s="111"/>
      <c r="OT48" s="111"/>
      <c r="OU48" s="111"/>
      <c r="OV48" s="111"/>
      <c r="OW48" s="111"/>
      <c r="OX48" s="111"/>
      <c r="OY48" s="111"/>
      <c r="OZ48" s="111"/>
      <c r="PA48" s="111"/>
      <c r="PB48" s="111"/>
      <c r="PC48" s="111"/>
      <c r="PD48" s="111"/>
      <c r="PE48" s="111"/>
      <c r="PF48" s="111"/>
      <c r="PG48" s="111"/>
      <c r="PH48" s="111"/>
      <c r="PI48" s="111"/>
      <c r="PJ48" s="111"/>
      <c r="PK48" s="111"/>
      <c r="PL48" s="111"/>
      <c r="PM48" s="111"/>
      <c r="PN48" s="111"/>
      <c r="PO48" s="111"/>
      <c r="PP48" s="111"/>
      <c r="PQ48" s="111"/>
      <c r="PR48" s="111"/>
      <c r="PS48" s="111"/>
      <c r="PT48" s="111"/>
      <c r="PU48" s="111"/>
      <c r="PV48" s="111"/>
      <c r="PW48" s="111"/>
      <c r="PX48" s="111"/>
      <c r="PY48" s="111"/>
      <c r="PZ48" s="111"/>
      <c r="QA48" s="111"/>
      <c r="QB48" s="111"/>
      <c r="QC48" s="111"/>
      <c r="QD48" s="111"/>
      <c r="QE48" s="111"/>
      <c r="QF48" s="111"/>
      <c r="QG48" s="111"/>
      <c r="QH48" s="111"/>
      <c r="QI48" s="111"/>
      <c r="QJ48" s="111"/>
      <c r="QK48" s="111"/>
      <c r="QL48" s="111"/>
      <c r="QM48" s="111"/>
      <c r="QN48" s="111"/>
      <c r="QO48" s="111"/>
      <c r="QP48" s="111"/>
      <c r="QQ48" s="111"/>
      <c r="QR48" s="111"/>
      <c r="QS48" s="111"/>
      <c r="QT48" s="111"/>
      <c r="QU48" s="111"/>
      <c r="QV48" s="111"/>
      <c r="QW48" s="111"/>
      <c r="QX48" s="111"/>
      <c r="QY48" s="111"/>
      <c r="QZ48" s="111"/>
      <c r="RA48" s="111"/>
      <c r="RB48" s="111"/>
      <c r="RC48" s="111"/>
      <c r="RD48" s="111"/>
      <c r="RE48" s="111"/>
      <c r="RF48" s="111"/>
      <c r="RG48" s="111"/>
      <c r="RH48" s="111"/>
      <c r="RI48" s="111"/>
      <c r="RJ48" s="111"/>
      <c r="RK48" s="111"/>
      <c r="RL48" s="111"/>
      <c r="RM48" s="111"/>
      <c r="RN48" s="111"/>
      <c r="RO48" s="111"/>
      <c r="RP48" s="111"/>
      <c r="RQ48" s="111"/>
      <c r="RR48" s="111"/>
      <c r="RS48" s="111"/>
      <c r="RT48" s="111"/>
      <c r="RU48" s="111"/>
      <c r="RV48" s="111"/>
      <c r="RW48" s="111"/>
      <c r="RX48" s="111"/>
      <c r="RY48" s="111"/>
      <c r="RZ48" s="111"/>
      <c r="SA48" s="111"/>
      <c r="SB48" s="111"/>
      <c r="SC48" s="111"/>
      <c r="SD48" s="111"/>
      <c r="SE48" s="111"/>
      <c r="SF48" s="111"/>
      <c r="SG48" s="111"/>
      <c r="SH48" s="111"/>
      <c r="SI48" s="111"/>
      <c r="SJ48" s="111"/>
      <c r="SK48" s="111"/>
      <c r="SL48" s="111"/>
      <c r="SM48" s="111"/>
      <c r="SN48" s="111"/>
      <c r="SO48" s="111"/>
      <c r="SP48" s="111"/>
      <c r="SQ48" s="111"/>
      <c r="SR48" s="111"/>
      <c r="SS48" s="111"/>
      <c r="ST48" s="111"/>
      <c r="SU48" s="111"/>
      <c r="SV48" s="111"/>
      <c r="SW48" s="111"/>
      <c r="SX48" s="111"/>
      <c r="SY48" s="111"/>
      <c r="SZ48" s="111"/>
      <c r="TA48" s="111"/>
      <c r="TB48" s="111"/>
      <c r="TC48" s="111"/>
      <c r="TD48" s="111"/>
      <c r="TE48" s="111"/>
      <c r="TF48" s="111"/>
      <c r="TG48" s="111"/>
      <c r="TH48" s="111"/>
      <c r="TI48" s="111"/>
      <c r="TJ48" s="111"/>
      <c r="TK48" s="111"/>
      <c r="TL48" s="111"/>
      <c r="TM48" s="111"/>
      <c r="TN48" s="111"/>
    </row>
    <row r="49" spans="1:534" ht="12.75" customHeight="1" x14ac:dyDescent="0.2">
      <c r="A49" s="111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4"/>
      <c r="N49" s="114"/>
      <c r="O49" s="114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4"/>
      <c r="BT49" s="114"/>
      <c r="BU49" s="114"/>
      <c r="BV49" s="111"/>
      <c r="BW49" s="111"/>
      <c r="BX49" s="111"/>
      <c r="BY49" s="111"/>
      <c r="BZ49" s="111"/>
      <c r="CA49" s="111"/>
      <c r="CB49" s="117"/>
      <c r="CC49" s="117"/>
      <c r="CD49" s="111"/>
      <c r="CE49" s="111"/>
      <c r="CF49" s="111"/>
      <c r="CG49" s="117"/>
      <c r="CH49" s="117"/>
      <c r="CI49" s="111"/>
      <c r="CJ49" s="111"/>
      <c r="CK49" s="111"/>
      <c r="CL49" s="117"/>
      <c r="CM49" s="111"/>
      <c r="CN49" s="117"/>
      <c r="CO49" s="117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22"/>
      <c r="FO49" s="112"/>
      <c r="FP49" s="112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/>
      <c r="HE49" s="111"/>
      <c r="HF49" s="111"/>
      <c r="HG49" s="116"/>
      <c r="HH49" s="111"/>
      <c r="HI49" s="111"/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  <c r="IP49" s="111"/>
      <c r="IQ49" s="111"/>
      <c r="IR49" s="111"/>
      <c r="IS49" s="111"/>
      <c r="IT49" s="111"/>
      <c r="IU49" s="111"/>
      <c r="IV49" s="111"/>
      <c r="IW49" s="111"/>
      <c r="IX49" s="111"/>
      <c r="IY49" s="111"/>
      <c r="IZ49" s="111"/>
      <c r="JA49" s="111"/>
      <c r="JB49" s="111"/>
      <c r="JC49" s="111"/>
      <c r="JD49" s="111"/>
      <c r="JE49" s="111"/>
      <c r="JF49" s="111"/>
      <c r="JG49" s="111"/>
      <c r="JH49" s="111"/>
      <c r="JI49" s="111"/>
      <c r="JJ49" s="111"/>
      <c r="JK49" s="111"/>
      <c r="JL49" s="111"/>
      <c r="JM49" s="111"/>
      <c r="JN49" s="111"/>
      <c r="JO49" s="111"/>
      <c r="JP49" s="111"/>
      <c r="JQ49" s="111"/>
      <c r="JR49" s="111"/>
      <c r="JS49" s="111"/>
      <c r="JT49" s="111"/>
      <c r="JU49" s="111"/>
      <c r="JV49" s="111"/>
      <c r="JW49" s="111"/>
      <c r="JX49" s="111"/>
      <c r="JY49" s="111"/>
      <c r="JZ49" s="111"/>
      <c r="KA49" s="111"/>
      <c r="KB49" s="111"/>
      <c r="KC49" s="111"/>
      <c r="KD49" s="111"/>
      <c r="KE49" s="111"/>
      <c r="KF49" s="111"/>
      <c r="KG49" s="111"/>
      <c r="KH49" s="111"/>
      <c r="KI49" s="111"/>
      <c r="KJ49" s="111"/>
      <c r="KK49" s="111"/>
      <c r="KL49" s="111"/>
      <c r="KM49" s="111"/>
      <c r="KN49" s="111"/>
      <c r="KO49" s="111"/>
      <c r="KP49" s="111"/>
      <c r="KQ49" s="111"/>
      <c r="KR49" s="111"/>
      <c r="KS49" s="111"/>
      <c r="KT49" s="111"/>
      <c r="KU49" s="111"/>
      <c r="KV49" s="111"/>
      <c r="KW49" s="111"/>
      <c r="KX49" s="111"/>
      <c r="KY49" s="111"/>
      <c r="KZ49" s="111"/>
      <c r="LA49" s="111"/>
      <c r="LB49" s="111"/>
      <c r="LC49" s="111"/>
      <c r="LD49" s="111"/>
      <c r="LE49" s="111"/>
      <c r="LF49" s="111"/>
      <c r="LG49" s="111"/>
      <c r="LH49" s="111"/>
      <c r="LI49" s="111"/>
      <c r="LJ49" s="111"/>
      <c r="LK49" s="111"/>
      <c r="LL49" s="111"/>
      <c r="LM49" s="111"/>
      <c r="LN49" s="111"/>
      <c r="LO49" s="111"/>
      <c r="LP49" s="111"/>
      <c r="LQ49" s="111"/>
      <c r="LR49" s="111"/>
      <c r="LS49" s="111"/>
      <c r="LT49" s="111"/>
      <c r="LU49" s="111"/>
      <c r="LV49" s="111"/>
      <c r="LW49" s="111"/>
      <c r="LX49" s="111"/>
      <c r="LY49" s="111"/>
      <c r="LZ49" s="111"/>
      <c r="MA49" s="111"/>
      <c r="MB49" s="111"/>
      <c r="MC49" s="111"/>
      <c r="MD49" s="111"/>
      <c r="ME49" s="111"/>
      <c r="MF49" s="111"/>
      <c r="MG49" s="111"/>
      <c r="MH49" s="111"/>
      <c r="MI49" s="111"/>
      <c r="MJ49" s="111"/>
      <c r="MK49" s="111"/>
      <c r="ML49" s="111"/>
      <c r="MM49" s="111"/>
      <c r="MN49" s="111"/>
      <c r="MO49" s="111"/>
      <c r="MP49" s="111"/>
      <c r="MQ49" s="111"/>
      <c r="MR49" s="111"/>
      <c r="MS49" s="111"/>
      <c r="MT49" s="111"/>
      <c r="MU49" s="111"/>
      <c r="MV49" s="111"/>
      <c r="MW49" s="111"/>
      <c r="MX49" s="111"/>
      <c r="MY49" s="111"/>
      <c r="MZ49" s="111"/>
      <c r="NA49" s="111"/>
      <c r="NB49" s="111"/>
      <c r="NC49" s="111"/>
      <c r="ND49" s="111"/>
      <c r="NE49" s="111"/>
      <c r="NF49" s="111"/>
      <c r="NG49" s="111"/>
      <c r="NH49" s="111"/>
      <c r="NI49" s="111"/>
      <c r="NJ49" s="111"/>
      <c r="NK49" s="111"/>
      <c r="NL49" s="111"/>
      <c r="NM49" s="111"/>
      <c r="NN49" s="111"/>
      <c r="NO49" s="111"/>
      <c r="NP49" s="111"/>
      <c r="NQ49" s="111"/>
      <c r="NR49" s="111"/>
      <c r="NS49" s="111"/>
      <c r="NT49" s="111"/>
      <c r="NU49" s="111"/>
      <c r="NV49" s="111"/>
      <c r="NW49" s="111"/>
      <c r="NX49" s="111"/>
      <c r="NY49" s="111"/>
      <c r="NZ49" s="111"/>
      <c r="OA49" s="111"/>
      <c r="OB49" s="111"/>
      <c r="OC49" s="111"/>
      <c r="OD49" s="111"/>
      <c r="OE49" s="111"/>
      <c r="OF49" s="111"/>
      <c r="OG49" s="111"/>
      <c r="OH49" s="111"/>
      <c r="OI49" s="111"/>
      <c r="OJ49" s="111"/>
      <c r="OK49" s="111"/>
      <c r="OL49" s="111"/>
      <c r="OM49" s="111"/>
      <c r="ON49" s="111"/>
      <c r="OO49" s="111"/>
      <c r="OP49" s="111"/>
      <c r="OQ49" s="111"/>
      <c r="OR49" s="111"/>
      <c r="OS49" s="111"/>
      <c r="OT49" s="111"/>
      <c r="OU49" s="111"/>
      <c r="OV49" s="111"/>
      <c r="OW49" s="111"/>
      <c r="OX49" s="111"/>
      <c r="OY49" s="111"/>
      <c r="OZ49" s="111"/>
      <c r="PA49" s="111"/>
      <c r="PB49" s="111"/>
      <c r="PC49" s="111"/>
      <c r="PD49" s="111"/>
      <c r="PE49" s="111"/>
      <c r="PF49" s="111"/>
      <c r="PG49" s="111"/>
      <c r="PH49" s="111"/>
      <c r="PI49" s="111"/>
      <c r="PJ49" s="111"/>
      <c r="PK49" s="111"/>
      <c r="PL49" s="111"/>
      <c r="PM49" s="111"/>
      <c r="PN49" s="111"/>
      <c r="PO49" s="111"/>
      <c r="PP49" s="111"/>
      <c r="PQ49" s="111"/>
      <c r="PR49" s="111"/>
      <c r="PS49" s="111"/>
      <c r="PT49" s="111"/>
      <c r="PU49" s="111"/>
      <c r="PV49" s="111"/>
      <c r="PW49" s="111"/>
      <c r="PX49" s="111"/>
      <c r="PY49" s="111"/>
      <c r="PZ49" s="111"/>
      <c r="QA49" s="111"/>
      <c r="QB49" s="111"/>
      <c r="QC49" s="111"/>
      <c r="QD49" s="111"/>
      <c r="QE49" s="111"/>
      <c r="QF49" s="111"/>
      <c r="QG49" s="111"/>
      <c r="QH49" s="111"/>
      <c r="QI49" s="111"/>
      <c r="QJ49" s="111"/>
      <c r="QK49" s="111"/>
      <c r="QL49" s="111"/>
      <c r="QM49" s="111"/>
      <c r="QN49" s="111"/>
      <c r="QO49" s="111"/>
      <c r="QP49" s="111"/>
      <c r="QQ49" s="111"/>
      <c r="QR49" s="111"/>
      <c r="QS49" s="111"/>
      <c r="QT49" s="111"/>
      <c r="QU49" s="111"/>
      <c r="QV49" s="111"/>
      <c r="QW49" s="111"/>
      <c r="QX49" s="111"/>
      <c r="QY49" s="111"/>
      <c r="QZ49" s="111"/>
      <c r="RA49" s="111"/>
      <c r="RB49" s="111"/>
      <c r="RC49" s="111"/>
      <c r="RD49" s="111"/>
      <c r="RE49" s="111"/>
      <c r="RF49" s="111"/>
      <c r="RG49" s="111"/>
      <c r="RH49" s="111"/>
      <c r="RI49" s="111"/>
      <c r="RJ49" s="111"/>
      <c r="RK49" s="111"/>
      <c r="RL49" s="111"/>
      <c r="RM49" s="111"/>
      <c r="RN49" s="111"/>
      <c r="RO49" s="111"/>
      <c r="RP49" s="111"/>
      <c r="RQ49" s="111"/>
      <c r="RR49" s="111"/>
      <c r="RS49" s="111"/>
      <c r="RT49" s="111"/>
      <c r="RU49" s="111"/>
      <c r="RV49" s="111"/>
      <c r="RW49" s="111"/>
      <c r="RX49" s="111"/>
      <c r="RY49" s="111"/>
      <c r="RZ49" s="111"/>
      <c r="SA49" s="111"/>
      <c r="SB49" s="111"/>
      <c r="SC49" s="111"/>
      <c r="SD49" s="111"/>
      <c r="SE49" s="111"/>
      <c r="SF49" s="111"/>
      <c r="SG49" s="111"/>
      <c r="SH49" s="111"/>
      <c r="SI49" s="111"/>
      <c r="SJ49" s="111"/>
      <c r="SK49" s="111"/>
      <c r="SL49" s="111"/>
      <c r="SM49" s="111"/>
      <c r="SN49" s="111"/>
      <c r="SO49" s="111"/>
      <c r="SP49" s="111"/>
      <c r="SQ49" s="111"/>
      <c r="SR49" s="111"/>
      <c r="SS49" s="111"/>
      <c r="ST49" s="111"/>
      <c r="SU49" s="111"/>
      <c r="SV49" s="111"/>
      <c r="SW49" s="111"/>
      <c r="SX49" s="111"/>
      <c r="SY49" s="111"/>
      <c r="SZ49" s="111"/>
      <c r="TA49" s="111"/>
      <c r="TB49" s="111"/>
      <c r="TC49" s="111"/>
      <c r="TD49" s="111"/>
      <c r="TE49" s="111"/>
      <c r="TF49" s="111"/>
      <c r="TG49" s="111"/>
      <c r="TH49" s="111"/>
      <c r="TI49" s="111"/>
      <c r="TJ49" s="111"/>
      <c r="TK49" s="111"/>
      <c r="TL49" s="111"/>
      <c r="TM49" s="111"/>
      <c r="TN49" s="111"/>
    </row>
    <row r="50" spans="1:534" ht="12.75" customHeight="1" x14ac:dyDescent="0.2">
      <c r="A50" s="111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4"/>
      <c r="N50" s="114"/>
      <c r="O50" s="114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4"/>
      <c r="BT50" s="114"/>
      <c r="BU50" s="114"/>
      <c r="BV50" s="111"/>
      <c r="BW50" s="111"/>
      <c r="BX50" s="111"/>
      <c r="BY50" s="111"/>
      <c r="BZ50" s="111"/>
      <c r="CA50" s="111"/>
      <c r="CB50" s="117"/>
      <c r="CC50" s="117"/>
      <c r="CD50" s="111"/>
      <c r="CE50" s="111"/>
      <c r="CF50" s="111"/>
      <c r="CG50" s="117"/>
      <c r="CH50" s="117"/>
      <c r="CI50" s="111"/>
      <c r="CJ50" s="111"/>
      <c r="CK50" s="111"/>
      <c r="CL50" s="117"/>
      <c r="CM50" s="111"/>
      <c r="CN50" s="117"/>
      <c r="CO50" s="117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22"/>
      <c r="FO50" s="112"/>
      <c r="FP50" s="112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/>
      <c r="HD50" s="111"/>
      <c r="HE50" s="111"/>
      <c r="HF50" s="111"/>
      <c r="HG50" s="116"/>
      <c r="HH50" s="111"/>
      <c r="HI50" s="111"/>
      <c r="HJ50" s="111"/>
      <c r="HK50" s="111"/>
      <c r="HL50" s="111"/>
      <c r="HM50" s="111"/>
      <c r="HN50" s="111"/>
      <c r="HO50" s="111"/>
      <c r="HP50" s="111"/>
      <c r="HQ50" s="111"/>
      <c r="HR50" s="111"/>
      <c r="HS50" s="111"/>
      <c r="HT50" s="111"/>
      <c r="HU50" s="111"/>
      <c r="HV50" s="111"/>
      <c r="HW50" s="111"/>
      <c r="HX50" s="111"/>
      <c r="HY50" s="111"/>
      <c r="HZ50" s="111"/>
      <c r="IA50" s="111"/>
      <c r="IB50" s="111"/>
      <c r="IC50" s="111"/>
      <c r="ID50" s="111"/>
      <c r="IE50" s="111"/>
      <c r="IF50" s="111"/>
      <c r="IG50" s="111"/>
      <c r="IH50" s="111"/>
      <c r="II50" s="111"/>
      <c r="IJ50" s="111"/>
      <c r="IK50" s="111"/>
      <c r="IL50" s="111"/>
      <c r="IM50" s="111"/>
      <c r="IN50" s="111"/>
      <c r="IO50" s="111"/>
      <c r="IP50" s="111"/>
      <c r="IQ50" s="111"/>
      <c r="IR50" s="111"/>
      <c r="IS50" s="111"/>
      <c r="IT50" s="111"/>
      <c r="IU50" s="111"/>
      <c r="IV50" s="111"/>
      <c r="IW50" s="111"/>
      <c r="IX50" s="111"/>
      <c r="IY50" s="111"/>
      <c r="IZ50" s="111"/>
      <c r="JA50" s="111"/>
      <c r="JB50" s="111"/>
      <c r="JC50" s="111"/>
      <c r="JD50" s="111"/>
      <c r="JE50" s="111"/>
      <c r="JF50" s="111"/>
      <c r="JG50" s="111"/>
      <c r="JH50" s="111"/>
      <c r="JI50" s="111"/>
      <c r="JJ50" s="111"/>
      <c r="JK50" s="111"/>
      <c r="JL50" s="111"/>
      <c r="JM50" s="111"/>
      <c r="JN50" s="111"/>
      <c r="JO50" s="111"/>
      <c r="JP50" s="111"/>
      <c r="JQ50" s="111"/>
      <c r="JR50" s="111"/>
      <c r="JS50" s="111"/>
      <c r="JT50" s="111"/>
      <c r="JU50" s="111"/>
      <c r="JV50" s="111"/>
      <c r="JW50" s="111"/>
      <c r="JX50" s="111"/>
      <c r="JY50" s="111"/>
      <c r="JZ50" s="111"/>
      <c r="KA50" s="111"/>
      <c r="KB50" s="111"/>
      <c r="KC50" s="111"/>
      <c r="KD50" s="111"/>
      <c r="KE50" s="111"/>
      <c r="KF50" s="111"/>
      <c r="KG50" s="111"/>
      <c r="KH50" s="111"/>
      <c r="KI50" s="111"/>
      <c r="KJ50" s="111"/>
      <c r="KK50" s="111"/>
      <c r="KL50" s="111"/>
      <c r="KM50" s="111"/>
      <c r="KN50" s="111"/>
      <c r="KO50" s="111"/>
      <c r="KP50" s="111"/>
      <c r="KQ50" s="111"/>
      <c r="KR50" s="111"/>
      <c r="KS50" s="111"/>
      <c r="KT50" s="111"/>
      <c r="KU50" s="111"/>
      <c r="KV50" s="111"/>
      <c r="KW50" s="111"/>
      <c r="KX50" s="111"/>
      <c r="KY50" s="111"/>
      <c r="KZ50" s="111"/>
      <c r="LA50" s="111"/>
      <c r="LB50" s="111"/>
      <c r="LC50" s="111"/>
      <c r="LD50" s="111"/>
      <c r="LE50" s="111"/>
      <c r="LF50" s="111"/>
      <c r="LG50" s="111"/>
      <c r="LH50" s="111"/>
      <c r="LI50" s="111"/>
      <c r="LJ50" s="111"/>
      <c r="LK50" s="111"/>
      <c r="LL50" s="111"/>
      <c r="LM50" s="111"/>
      <c r="LN50" s="111"/>
      <c r="LO50" s="111"/>
      <c r="LP50" s="111"/>
      <c r="LQ50" s="111"/>
      <c r="LR50" s="111"/>
      <c r="LS50" s="111"/>
      <c r="LT50" s="111"/>
      <c r="LU50" s="111"/>
      <c r="LV50" s="111"/>
      <c r="LW50" s="111"/>
      <c r="LX50" s="111"/>
      <c r="LY50" s="111"/>
      <c r="LZ50" s="111"/>
      <c r="MA50" s="111"/>
      <c r="MB50" s="111"/>
      <c r="MC50" s="111"/>
      <c r="MD50" s="111"/>
      <c r="ME50" s="111"/>
      <c r="MF50" s="111"/>
      <c r="MG50" s="111"/>
      <c r="MH50" s="111"/>
      <c r="MI50" s="111"/>
      <c r="MJ50" s="111"/>
      <c r="MK50" s="111"/>
      <c r="ML50" s="111"/>
      <c r="MM50" s="111"/>
      <c r="MN50" s="111"/>
      <c r="MO50" s="111"/>
      <c r="MP50" s="111"/>
      <c r="MQ50" s="111"/>
      <c r="MR50" s="111"/>
      <c r="MS50" s="111"/>
      <c r="MT50" s="111"/>
      <c r="MU50" s="111"/>
      <c r="MV50" s="111"/>
      <c r="MW50" s="111"/>
      <c r="MX50" s="111"/>
      <c r="MY50" s="111"/>
      <c r="MZ50" s="111"/>
      <c r="NA50" s="111"/>
      <c r="NB50" s="111"/>
      <c r="NC50" s="111"/>
      <c r="ND50" s="111"/>
      <c r="NE50" s="111"/>
      <c r="NF50" s="111"/>
      <c r="NG50" s="111"/>
      <c r="NH50" s="111"/>
      <c r="NI50" s="111"/>
      <c r="NJ50" s="111"/>
      <c r="NK50" s="111"/>
      <c r="NL50" s="111"/>
      <c r="NM50" s="111"/>
      <c r="NN50" s="111"/>
      <c r="NO50" s="111"/>
      <c r="NP50" s="111"/>
      <c r="NQ50" s="111"/>
      <c r="NR50" s="111"/>
      <c r="NS50" s="111"/>
      <c r="NT50" s="111"/>
      <c r="NU50" s="111"/>
      <c r="NV50" s="111"/>
      <c r="NW50" s="111"/>
      <c r="NX50" s="111"/>
      <c r="NY50" s="111"/>
      <c r="NZ50" s="111"/>
      <c r="OA50" s="111"/>
      <c r="OB50" s="111"/>
      <c r="OC50" s="111"/>
      <c r="OD50" s="111"/>
      <c r="OE50" s="111"/>
      <c r="OF50" s="111"/>
      <c r="OG50" s="111"/>
      <c r="OH50" s="111"/>
      <c r="OI50" s="111"/>
      <c r="OJ50" s="111"/>
      <c r="OK50" s="111"/>
      <c r="OL50" s="111"/>
      <c r="OM50" s="111"/>
      <c r="ON50" s="111"/>
      <c r="OO50" s="111"/>
      <c r="OP50" s="111"/>
      <c r="OQ50" s="111"/>
      <c r="OR50" s="111"/>
      <c r="OS50" s="111"/>
      <c r="OT50" s="111"/>
      <c r="OU50" s="111"/>
      <c r="OV50" s="111"/>
      <c r="OW50" s="111"/>
      <c r="OX50" s="111"/>
      <c r="OY50" s="111"/>
      <c r="OZ50" s="111"/>
      <c r="PA50" s="111"/>
      <c r="PB50" s="111"/>
      <c r="PC50" s="111"/>
      <c r="PD50" s="111"/>
      <c r="PE50" s="111"/>
      <c r="PF50" s="111"/>
      <c r="PG50" s="111"/>
      <c r="PH50" s="111"/>
      <c r="PI50" s="111"/>
      <c r="PJ50" s="111"/>
      <c r="PK50" s="111"/>
      <c r="PL50" s="111"/>
      <c r="PM50" s="111"/>
      <c r="PN50" s="111"/>
      <c r="PO50" s="111"/>
      <c r="PP50" s="111"/>
      <c r="PQ50" s="111"/>
      <c r="PR50" s="111"/>
      <c r="PS50" s="111"/>
      <c r="PT50" s="111"/>
      <c r="PU50" s="111"/>
      <c r="PV50" s="111"/>
      <c r="PW50" s="111"/>
      <c r="PX50" s="111"/>
      <c r="PY50" s="111"/>
      <c r="PZ50" s="111"/>
      <c r="QA50" s="111"/>
      <c r="QB50" s="111"/>
      <c r="QC50" s="111"/>
      <c r="QD50" s="111"/>
      <c r="QE50" s="111"/>
      <c r="QF50" s="111"/>
      <c r="QG50" s="111"/>
      <c r="QH50" s="111"/>
      <c r="QI50" s="111"/>
      <c r="QJ50" s="111"/>
      <c r="QK50" s="111"/>
      <c r="QL50" s="111"/>
      <c r="QM50" s="111"/>
      <c r="QN50" s="111"/>
      <c r="QO50" s="111"/>
      <c r="QP50" s="111"/>
      <c r="QQ50" s="111"/>
      <c r="QR50" s="111"/>
      <c r="QS50" s="111"/>
      <c r="QT50" s="111"/>
      <c r="QU50" s="111"/>
      <c r="QV50" s="111"/>
      <c r="QW50" s="111"/>
      <c r="QX50" s="111"/>
      <c r="QY50" s="111"/>
      <c r="QZ50" s="111"/>
      <c r="RA50" s="111"/>
      <c r="RB50" s="111"/>
      <c r="RC50" s="111"/>
      <c r="RD50" s="111"/>
      <c r="RE50" s="111"/>
      <c r="RF50" s="111"/>
      <c r="RG50" s="111"/>
      <c r="RH50" s="111"/>
      <c r="RI50" s="111"/>
      <c r="RJ50" s="111"/>
      <c r="RK50" s="111"/>
      <c r="RL50" s="111"/>
      <c r="RM50" s="111"/>
      <c r="RN50" s="111"/>
      <c r="RO50" s="111"/>
      <c r="RP50" s="111"/>
      <c r="RQ50" s="111"/>
      <c r="RR50" s="111"/>
      <c r="RS50" s="111"/>
      <c r="RT50" s="111"/>
      <c r="RU50" s="111"/>
      <c r="RV50" s="111"/>
      <c r="RW50" s="111"/>
      <c r="RX50" s="111"/>
      <c r="RY50" s="111"/>
      <c r="RZ50" s="111"/>
      <c r="SA50" s="111"/>
      <c r="SB50" s="111"/>
      <c r="SC50" s="111"/>
      <c r="SD50" s="111"/>
      <c r="SE50" s="111"/>
      <c r="SF50" s="111"/>
      <c r="SG50" s="111"/>
      <c r="SH50" s="111"/>
      <c r="SI50" s="111"/>
      <c r="SJ50" s="111"/>
      <c r="SK50" s="111"/>
      <c r="SL50" s="111"/>
      <c r="SM50" s="111"/>
      <c r="SN50" s="111"/>
      <c r="SO50" s="111"/>
      <c r="SP50" s="111"/>
      <c r="SQ50" s="111"/>
      <c r="SR50" s="111"/>
      <c r="SS50" s="111"/>
      <c r="ST50" s="111"/>
      <c r="SU50" s="111"/>
      <c r="SV50" s="111"/>
      <c r="SW50" s="111"/>
      <c r="SX50" s="111"/>
      <c r="SY50" s="111"/>
      <c r="SZ50" s="111"/>
      <c r="TA50" s="111"/>
      <c r="TB50" s="111"/>
      <c r="TC50" s="111"/>
      <c r="TD50" s="111"/>
      <c r="TE50" s="111"/>
      <c r="TF50" s="111"/>
      <c r="TG50" s="111"/>
      <c r="TH50" s="111"/>
      <c r="TI50" s="111"/>
      <c r="TJ50" s="111"/>
      <c r="TK50" s="111"/>
      <c r="TL50" s="111"/>
      <c r="TM50" s="111"/>
      <c r="TN50" s="111"/>
    </row>
    <row r="51" spans="1:534" ht="12.75" customHeight="1" x14ac:dyDescent="0.2">
      <c r="A51" s="111"/>
      <c r="B51" s="111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4"/>
      <c r="BT51" s="114"/>
      <c r="BU51" s="114"/>
      <c r="BV51" s="111"/>
      <c r="BW51" s="111"/>
      <c r="BX51" s="111"/>
      <c r="BY51" s="111"/>
      <c r="BZ51" s="111"/>
      <c r="CA51" s="111"/>
      <c r="CB51" s="117"/>
      <c r="CC51" s="117"/>
      <c r="CD51" s="111"/>
      <c r="CE51" s="111"/>
      <c r="CF51" s="111"/>
      <c r="CG51" s="117"/>
      <c r="CH51" s="117"/>
      <c r="CI51" s="111"/>
      <c r="CJ51" s="111"/>
      <c r="CK51" s="111"/>
      <c r="CL51" s="117"/>
      <c r="CM51" s="111"/>
      <c r="CN51" s="117"/>
      <c r="CO51" s="117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1"/>
      <c r="FL51" s="111"/>
      <c r="FM51" s="111"/>
      <c r="FN51" s="122"/>
      <c r="FO51" s="112"/>
      <c r="FP51" s="112"/>
      <c r="FQ51" s="111"/>
      <c r="FR51" s="111"/>
      <c r="FS51" s="111"/>
      <c r="FT51" s="111"/>
      <c r="FU51" s="111"/>
      <c r="FV51" s="111"/>
      <c r="FW51" s="111"/>
      <c r="FX51" s="111"/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/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6"/>
      <c r="HH51" s="111"/>
      <c r="HI51" s="111"/>
      <c r="HJ51" s="111"/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111"/>
      <c r="ID51" s="111"/>
      <c r="IE51" s="111"/>
      <c r="IF51" s="111"/>
      <c r="IG51" s="111"/>
      <c r="IH51" s="111"/>
      <c r="II51" s="111"/>
      <c r="IJ51" s="111"/>
      <c r="IK51" s="111"/>
      <c r="IL51" s="111"/>
      <c r="IM51" s="111"/>
      <c r="IN51" s="111"/>
      <c r="IO51" s="111"/>
      <c r="IP51" s="111"/>
      <c r="IQ51" s="111"/>
      <c r="IR51" s="111"/>
      <c r="IS51" s="111"/>
      <c r="IT51" s="111"/>
      <c r="IU51" s="111"/>
      <c r="IV51" s="111"/>
      <c r="IW51" s="111"/>
      <c r="IX51" s="111"/>
      <c r="IY51" s="111"/>
      <c r="IZ51" s="111"/>
      <c r="JA51" s="111"/>
      <c r="JB51" s="111"/>
      <c r="JC51" s="111"/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/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/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/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/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111"/>
      <c r="MU51" s="111"/>
      <c r="MV51" s="111"/>
      <c r="MW51" s="111"/>
      <c r="MX51" s="111"/>
      <c r="MY51" s="111"/>
      <c r="MZ51" s="111"/>
      <c r="NA51" s="111"/>
      <c r="NB51" s="111"/>
      <c r="NC51" s="111"/>
      <c r="ND51" s="111"/>
      <c r="NE51" s="111"/>
      <c r="NF51" s="111"/>
      <c r="NG51" s="111"/>
      <c r="NH51" s="111"/>
      <c r="NI51" s="111"/>
      <c r="NJ51" s="111"/>
      <c r="NK51" s="111"/>
      <c r="NL51" s="111"/>
      <c r="NM51" s="111"/>
      <c r="NN51" s="111"/>
      <c r="NO51" s="111"/>
      <c r="NP51" s="111"/>
      <c r="NQ51" s="111"/>
      <c r="NR51" s="111"/>
      <c r="NS51" s="111"/>
      <c r="NT51" s="111"/>
      <c r="NU51" s="111"/>
      <c r="NV51" s="111"/>
      <c r="NW51" s="111"/>
      <c r="NX51" s="111"/>
      <c r="NY51" s="111"/>
      <c r="NZ51" s="111"/>
      <c r="OA51" s="111"/>
      <c r="OB51" s="111"/>
      <c r="OC51" s="111"/>
      <c r="OD51" s="111"/>
      <c r="OE51" s="111"/>
      <c r="OF51" s="111"/>
      <c r="OG51" s="111"/>
      <c r="OH51" s="111"/>
      <c r="OI51" s="111"/>
      <c r="OJ51" s="111"/>
      <c r="OK51" s="111"/>
      <c r="OL51" s="111"/>
      <c r="OM51" s="111"/>
      <c r="ON51" s="111"/>
      <c r="OO51" s="111"/>
      <c r="OP51" s="111"/>
      <c r="OQ51" s="111"/>
      <c r="OR51" s="111"/>
      <c r="OS51" s="111"/>
      <c r="OT51" s="111"/>
      <c r="OU51" s="111"/>
      <c r="OV51" s="111"/>
      <c r="OW51" s="111"/>
      <c r="OX51" s="111"/>
      <c r="OY51" s="111"/>
      <c r="OZ51" s="111"/>
      <c r="PA51" s="111"/>
      <c r="PB51" s="111"/>
      <c r="PC51" s="111"/>
      <c r="PD51" s="111"/>
      <c r="PE51" s="111"/>
      <c r="PF51" s="111"/>
      <c r="PG51" s="111"/>
      <c r="PH51" s="111"/>
      <c r="PI51" s="111"/>
      <c r="PJ51" s="111"/>
      <c r="PK51" s="111"/>
      <c r="PL51" s="111"/>
      <c r="PM51" s="111"/>
      <c r="PN51" s="111"/>
      <c r="PO51" s="111"/>
      <c r="PP51" s="111"/>
      <c r="PQ51" s="111"/>
      <c r="PR51" s="111"/>
      <c r="PS51" s="111"/>
      <c r="PT51" s="111"/>
      <c r="PU51" s="111"/>
      <c r="PV51" s="111"/>
      <c r="PW51" s="111"/>
      <c r="PX51" s="111"/>
      <c r="PY51" s="111"/>
      <c r="PZ51" s="111"/>
      <c r="QA51" s="111"/>
      <c r="QB51" s="111"/>
      <c r="QC51" s="111"/>
      <c r="QD51" s="111"/>
      <c r="QE51" s="111"/>
      <c r="QF51" s="111"/>
      <c r="QG51" s="111"/>
      <c r="QH51" s="111"/>
      <c r="QI51" s="111"/>
      <c r="QJ51" s="111"/>
      <c r="QK51" s="111"/>
      <c r="QL51" s="111"/>
      <c r="QM51" s="111"/>
      <c r="QN51" s="111"/>
      <c r="QO51" s="111"/>
      <c r="QP51" s="111"/>
      <c r="QQ51" s="111"/>
      <c r="QR51" s="111"/>
      <c r="QS51" s="111"/>
      <c r="QT51" s="111"/>
      <c r="QU51" s="111"/>
      <c r="QV51" s="111"/>
      <c r="QW51" s="111"/>
      <c r="QX51" s="111"/>
      <c r="QY51" s="111"/>
      <c r="QZ51" s="111"/>
      <c r="RA51" s="111"/>
      <c r="RB51" s="111"/>
      <c r="RC51" s="111"/>
      <c r="RD51" s="111"/>
      <c r="RE51" s="111"/>
      <c r="RF51" s="111"/>
      <c r="RG51" s="111"/>
      <c r="RH51" s="111"/>
      <c r="RI51" s="111"/>
      <c r="RJ51" s="111"/>
      <c r="RK51" s="111"/>
      <c r="RL51" s="111"/>
      <c r="RM51" s="111"/>
      <c r="RN51" s="111"/>
      <c r="RO51" s="111"/>
      <c r="RP51" s="111"/>
      <c r="RQ51" s="111"/>
      <c r="RR51" s="111"/>
      <c r="RS51" s="111"/>
      <c r="RT51" s="111"/>
      <c r="RU51" s="111"/>
      <c r="RV51" s="111"/>
      <c r="RW51" s="111"/>
      <c r="RX51" s="111"/>
      <c r="RY51" s="111"/>
      <c r="RZ51" s="111"/>
      <c r="SA51" s="111"/>
      <c r="SB51" s="111"/>
      <c r="SC51" s="111"/>
      <c r="SD51" s="111"/>
      <c r="SE51" s="111"/>
      <c r="SF51" s="111"/>
      <c r="SG51" s="111"/>
      <c r="SH51" s="111"/>
      <c r="SI51" s="111"/>
      <c r="SJ51" s="111"/>
      <c r="SK51" s="111"/>
      <c r="SL51" s="111"/>
      <c r="SM51" s="111"/>
      <c r="SN51" s="111"/>
      <c r="SO51" s="111"/>
      <c r="SP51" s="111"/>
      <c r="SQ51" s="111"/>
      <c r="SR51" s="111"/>
      <c r="SS51" s="111"/>
      <c r="ST51" s="111"/>
      <c r="SU51" s="111"/>
      <c r="SV51" s="111"/>
      <c r="SW51" s="111"/>
      <c r="SX51" s="111"/>
      <c r="SY51" s="111"/>
      <c r="SZ51" s="111"/>
      <c r="TA51" s="111"/>
      <c r="TB51" s="111"/>
      <c r="TC51" s="111"/>
      <c r="TD51" s="111"/>
      <c r="TE51" s="111"/>
      <c r="TF51" s="111"/>
      <c r="TG51" s="111"/>
      <c r="TH51" s="111"/>
      <c r="TI51" s="111"/>
      <c r="TJ51" s="111"/>
      <c r="TK51" s="111"/>
      <c r="TL51" s="111"/>
      <c r="TM51" s="111"/>
      <c r="TN51" s="111"/>
    </row>
    <row r="52" spans="1:534" ht="12.75" customHeight="1" x14ac:dyDescent="0.2">
      <c r="A52" s="111"/>
      <c r="B52" s="111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4"/>
      <c r="N52" s="114"/>
      <c r="O52" s="114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4"/>
      <c r="BT52" s="114"/>
      <c r="BU52" s="114"/>
      <c r="BV52" s="111"/>
      <c r="BW52" s="111"/>
      <c r="BX52" s="111"/>
      <c r="BY52" s="111"/>
      <c r="BZ52" s="111"/>
      <c r="CA52" s="111"/>
      <c r="CB52" s="117"/>
      <c r="CC52" s="117"/>
      <c r="CD52" s="111"/>
      <c r="CE52" s="111"/>
      <c r="CF52" s="111"/>
      <c r="CG52" s="117"/>
      <c r="CH52" s="117"/>
      <c r="CI52" s="111"/>
      <c r="CJ52" s="111"/>
      <c r="CK52" s="111"/>
      <c r="CL52" s="117"/>
      <c r="CM52" s="111"/>
      <c r="CN52" s="117"/>
      <c r="CO52" s="117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1"/>
      <c r="FN52" s="122"/>
      <c r="FO52" s="112"/>
      <c r="FP52" s="112"/>
      <c r="FQ52" s="111"/>
      <c r="FR52" s="111"/>
      <c r="FS52" s="111"/>
      <c r="FT52" s="111"/>
      <c r="FU52" s="111"/>
      <c r="FV52" s="111"/>
      <c r="FW52" s="111"/>
      <c r="FX52" s="111"/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/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/>
      <c r="HD52" s="111"/>
      <c r="HE52" s="111"/>
      <c r="HF52" s="111"/>
      <c r="HG52" s="116"/>
      <c r="HH52" s="111"/>
      <c r="HI52" s="111"/>
      <c r="HJ52" s="111"/>
      <c r="HK52" s="111"/>
      <c r="HL52" s="111"/>
      <c r="HM52" s="111"/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111"/>
      <c r="ID52" s="111"/>
      <c r="IE52" s="111"/>
      <c r="IF52" s="111"/>
      <c r="IG52" s="111"/>
      <c r="IH52" s="111"/>
      <c r="II52" s="111"/>
      <c r="IJ52" s="111"/>
      <c r="IK52" s="111"/>
      <c r="IL52" s="111"/>
      <c r="IM52" s="111"/>
      <c r="IN52" s="111"/>
      <c r="IO52" s="111"/>
      <c r="IP52" s="111"/>
      <c r="IQ52" s="111"/>
      <c r="IR52" s="111"/>
      <c r="IS52" s="111"/>
      <c r="IT52" s="111"/>
      <c r="IU52" s="111"/>
      <c r="IV52" s="111"/>
      <c r="IW52" s="111"/>
      <c r="IX52" s="111"/>
      <c r="IY52" s="111"/>
      <c r="IZ52" s="111"/>
      <c r="JA52" s="111"/>
      <c r="JB52" s="111"/>
      <c r="JC52" s="111"/>
      <c r="JD52" s="111"/>
      <c r="JE52" s="111"/>
      <c r="JF52" s="111"/>
      <c r="JG52" s="111"/>
      <c r="JH52" s="111"/>
      <c r="JI52" s="111"/>
      <c r="JJ52" s="111"/>
      <c r="JK52" s="111"/>
      <c r="JL52" s="111"/>
      <c r="JM52" s="111"/>
      <c r="JN52" s="111"/>
      <c r="JO52" s="111"/>
      <c r="JP52" s="111"/>
      <c r="JQ52" s="111"/>
      <c r="JR52" s="111"/>
      <c r="JS52" s="111"/>
      <c r="JT52" s="111"/>
      <c r="JU52" s="111"/>
      <c r="JV52" s="111"/>
      <c r="JW52" s="111"/>
      <c r="JX52" s="111"/>
      <c r="JY52" s="111"/>
      <c r="JZ52" s="111"/>
      <c r="KA52" s="111"/>
      <c r="KB52" s="111"/>
      <c r="KC52" s="111"/>
      <c r="KD52" s="111"/>
      <c r="KE52" s="111"/>
      <c r="KF52" s="111"/>
      <c r="KG52" s="111"/>
      <c r="KH52" s="111"/>
      <c r="KI52" s="111"/>
      <c r="KJ52" s="111"/>
      <c r="KK52" s="111"/>
      <c r="KL52" s="111"/>
      <c r="KM52" s="111"/>
      <c r="KN52" s="111"/>
      <c r="KO52" s="111"/>
      <c r="KP52" s="111"/>
      <c r="KQ52" s="111"/>
      <c r="KR52" s="111"/>
      <c r="KS52" s="111"/>
      <c r="KT52" s="111"/>
      <c r="KU52" s="111"/>
      <c r="KV52" s="111"/>
      <c r="KW52" s="111"/>
      <c r="KX52" s="111"/>
      <c r="KY52" s="111"/>
      <c r="KZ52" s="111"/>
      <c r="LA52" s="111"/>
      <c r="LB52" s="111"/>
      <c r="LC52" s="111"/>
      <c r="LD52" s="111"/>
      <c r="LE52" s="111"/>
      <c r="LF52" s="111"/>
      <c r="LG52" s="111"/>
      <c r="LH52" s="111"/>
      <c r="LI52" s="111"/>
      <c r="LJ52" s="111"/>
      <c r="LK52" s="111"/>
      <c r="LL52" s="111"/>
      <c r="LM52" s="111"/>
      <c r="LN52" s="111"/>
      <c r="LO52" s="111"/>
      <c r="LP52" s="111"/>
      <c r="LQ52" s="111"/>
      <c r="LR52" s="111"/>
      <c r="LS52" s="111"/>
      <c r="LT52" s="111"/>
      <c r="LU52" s="111"/>
      <c r="LV52" s="111"/>
      <c r="LW52" s="111"/>
      <c r="LX52" s="111"/>
      <c r="LY52" s="111"/>
      <c r="LZ52" s="111"/>
      <c r="MA52" s="111"/>
      <c r="MB52" s="111"/>
      <c r="MC52" s="111"/>
      <c r="MD52" s="111"/>
      <c r="ME52" s="111"/>
      <c r="MF52" s="111"/>
      <c r="MG52" s="111"/>
      <c r="MH52" s="111"/>
      <c r="MI52" s="111"/>
      <c r="MJ52" s="111"/>
      <c r="MK52" s="111"/>
      <c r="ML52" s="111"/>
      <c r="MM52" s="111"/>
      <c r="MN52" s="111"/>
      <c r="MO52" s="111"/>
      <c r="MP52" s="111"/>
      <c r="MQ52" s="111"/>
      <c r="MR52" s="111"/>
      <c r="MS52" s="111"/>
      <c r="MT52" s="111"/>
      <c r="MU52" s="111"/>
      <c r="MV52" s="111"/>
      <c r="MW52" s="111"/>
      <c r="MX52" s="111"/>
      <c r="MY52" s="111"/>
      <c r="MZ52" s="111"/>
      <c r="NA52" s="111"/>
      <c r="NB52" s="111"/>
      <c r="NC52" s="111"/>
      <c r="ND52" s="111"/>
      <c r="NE52" s="111"/>
      <c r="NF52" s="111"/>
      <c r="NG52" s="111"/>
      <c r="NH52" s="111"/>
      <c r="NI52" s="111"/>
      <c r="NJ52" s="111"/>
      <c r="NK52" s="111"/>
      <c r="NL52" s="111"/>
      <c r="NM52" s="111"/>
      <c r="NN52" s="111"/>
      <c r="NO52" s="111"/>
      <c r="NP52" s="111"/>
      <c r="NQ52" s="111"/>
      <c r="NR52" s="111"/>
      <c r="NS52" s="111"/>
      <c r="NT52" s="111"/>
      <c r="NU52" s="111"/>
      <c r="NV52" s="111"/>
      <c r="NW52" s="111"/>
      <c r="NX52" s="111"/>
      <c r="NY52" s="111"/>
      <c r="NZ52" s="111"/>
      <c r="OA52" s="111"/>
      <c r="OB52" s="111"/>
      <c r="OC52" s="111"/>
      <c r="OD52" s="111"/>
      <c r="OE52" s="111"/>
      <c r="OF52" s="111"/>
      <c r="OG52" s="111"/>
      <c r="OH52" s="111"/>
      <c r="OI52" s="111"/>
      <c r="OJ52" s="111"/>
      <c r="OK52" s="111"/>
      <c r="OL52" s="111"/>
      <c r="OM52" s="111"/>
      <c r="ON52" s="111"/>
      <c r="OO52" s="111"/>
      <c r="OP52" s="111"/>
      <c r="OQ52" s="111"/>
      <c r="OR52" s="111"/>
      <c r="OS52" s="111"/>
      <c r="OT52" s="111"/>
      <c r="OU52" s="111"/>
      <c r="OV52" s="111"/>
      <c r="OW52" s="111"/>
      <c r="OX52" s="111"/>
      <c r="OY52" s="111"/>
      <c r="OZ52" s="111"/>
      <c r="PA52" s="111"/>
      <c r="PB52" s="111"/>
      <c r="PC52" s="111"/>
      <c r="PD52" s="111"/>
      <c r="PE52" s="111"/>
      <c r="PF52" s="111"/>
      <c r="PG52" s="111"/>
      <c r="PH52" s="111"/>
      <c r="PI52" s="111"/>
      <c r="PJ52" s="111"/>
      <c r="PK52" s="111"/>
      <c r="PL52" s="111"/>
      <c r="PM52" s="111"/>
      <c r="PN52" s="111"/>
      <c r="PO52" s="111"/>
      <c r="PP52" s="111"/>
      <c r="PQ52" s="111"/>
      <c r="PR52" s="111"/>
      <c r="PS52" s="111"/>
      <c r="PT52" s="111"/>
      <c r="PU52" s="111"/>
      <c r="PV52" s="111"/>
      <c r="PW52" s="111"/>
      <c r="PX52" s="111"/>
      <c r="PY52" s="111"/>
      <c r="PZ52" s="111"/>
      <c r="QA52" s="111"/>
      <c r="QB52" s="111"/>
      <c r="QC52" s="111"/>
      <c r="QD52" s="111"/>
      <c r="QE52" s="111"/>
      <c r="QF52" s="111"/>
      <c r="QG52" s="111"/>
      <c r="QH52" s="111"/>
      <c r="QI52" s="111"/>
      <c r="QJ52" s="111"/>
      <c r="QK52" s="111"/>
      <c r="QL52" s="111"/>
      <c r="QM52" s="111"/>
      <c r="QN52" s="111"/>
      <c r="QO52" s="111"/>
      <c r="QP52" s="111"/>
      <c r="QQ52" s="111"/>
      <c r="QR52" s="111"/>
      <c r="QS52" s="111"/>
      <c r="QT52" s="111"/>
      <c r="QU52" s="111"/>
      <c r="QV52" s="111"/>
      <c r="QW52" s="111"/>
      <c r="QX52" s="111"/>
      <c r="QY52" s="111"/>
      <c r="QZ52" s="111"/>
      <c r="RA52" s="111"/>
      <c r="RB52" s="111"/>
      <c r="RC52" s="111"/>
      <c r="RD52" s="111"/>
      <c r="RE52" s="111"/>
      <c r="RF52" s="111"/>
      <c r="RG52" s="111"/>
      <c r="RH52" s="111"/>
      <c r="RI52" s="111"/>
      <c r="RJ52" s="111"/>
      <c r="RK52" s="111"/>
      <c r="RL52" s="111"/>
      <c r="RM52" s="111"/>
      <c r="RN52" s="111"/>
      <c r="RO52" s="111"/>
      <c r="RP52" s="111"/>
      <c r="RQ52" s="111"/>
      <c r="RR52" s="111"/>
      <c r="RS52" s="111"/>
      <c r="RT52" s="111"/>
      <c r="RU52" s="111"/>
      <c r="RV52" s="111"/>
      <c r="RW52" s="111"/>
      <c r="RX52" s="111"/>
      <c r="RY52" s="111"/>
      <c r="RZ52" s="111"/>
      <c r="SA52" s="111"/>
      <c r="SB52" s="111"/>
      <c r="SC52" s="111"/>
      <c r="SD52" s="111"/>
      <c r="SE52" s="111"/>
      <c r="SF52" s="111"/>
      <c r="SG52" s="111"/>
      <c r="SH52" s="111"/>
      <c r="SI52" s="111"/>
      <c r="SJ52" s="111"/>
      <c r="SK52" s="111"/>
      <c r="SL52" s="111"/>
      <c r="SM52" s="111"/>
      <c r="SN52" s="111"/>
      <c r="SO52" s="111"/>
      <c r="SP52" s="111"/>
      <c r="SQ52" s="111"/>
      <c r="SR52" s="111"/>
      <c r="SS52" s="111"/>
      <c r="ST52" s="111"/>
      <c r="SU52" s="111"/>
      <c r="SV52" s="111"/>
      <c r="SW52" s="111"/>
      <c r="SX52" s="111"/>
      <c r="SY52" s="111"/>
      <c r="SZ52" s="111"/>
      <c r="TA52" s="111"/>
      <c r="TB52" s="111"/>
      <c r="TC52" s="111"/>
      <c r="TD52" s="111"/>
      <c r="TE52" s="111"/>
      <c r="TF52" s="111"/>
      <c r="TG52" s="111"/>
      <c r="TH52" s="111"/>
      <c r="TI52" s="111"/>
      <c r="TJ52" s="111"/>
      <c r="TK52" s="111"/>
      <c r="TL52" s="111"/>
      <c r="TM52" s="111"/>
      <c r="TN52" s="111"/>
    </row>
    <row r="53" spans="1:534" ht="12.75" customHeight="1" x14ac:dyDescent="0.2">
      <c r="A53" s="111"/>
      <c r="B53" s="111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4"/>
      <c r="N53" s="114"/>
      <c r="O53" s="114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4"/>
      <c r="BT53" s="114"/>
      <c r="BU53" s="114"/>
      <c r="BV53" s="111"/>
      <c r="BW53" s="111"/>
      <c r="BX53" s="111"/>
      <c r="BY53" s="111"/>
      <c r="BZ53" s="111"/>
      <c r="CA53" s="111"/>
      <c r="CB53" s="117"/>
      <c r="CC53" s="117"/>
      <c r="CD53" s="111"/>
      <c r="CE53" s="111"/>
      <c r="CF53" s="111"/>
      <c r="CG53" s="117"/>
      <c r="CH53" s="117"/>
      <c r="CI53" s="111"/>
      <c r="CJ53" s="111"/>
      <c r="CK53" s="111"/>
      <c r="CL53" s="117"/>
      <c r="CM53" s="111"/>
      <c r="CN53" s="117"/>
      <c r="CO53" s="117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22"/>
      <c r="FO53" s="112"/>
      <c r="FP53" s="112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/>
      <c r="HD53" s="111"/>
      <c r="HE53" s="111"/>
      <c r="HF53" s="111"/>
      <c r="HG53" s="116"/>
      <c r="HH53" s="111"/>
      <c r="HI53" s="111"/>
      <c r="HJ53" s="111"/>
      <c r="HK53" s="111"/>
      <c r="HL53" s="111"/>
      <c r="HM53" s="111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111"/>
      <c r="ID53" s="111"/>
      <c r="IE53" s="111"/>
      <c r="IF53" s="111"/>
      <c r="IG53" s="111"/>
      <c r="IH53" s="111"/>
      <c r="II53" s="111"/>
      <c r="IJ53" s="111"/>
      <c r="IK53" s="111"/>
      <c r="IL53" s="111"/>
      <c r="IM53" s="111"/>
      <c r="IN53" s="111"/>
      <c r="IO53" s="111"/>
      <c r="IP53" s="111"/>
      <c r="IQ53" s="111"/>
      <c r="IR53" s="111"/>
      <c r="IS53" s="111"/>
      <c r="IT53" s="111"/>
      <c r="IU53" s="111"/>
      <c r="IV53" s="111"/>
      <c r="IW53" s="111"/>
      <c r="IX53" s="111"/>
      <c r="IY53" s="111"/>
      <c r="IZ53" s="111"/>
      <c r="JA53" s="111"/>
      <c r="JB53" s="111"/>
      <c r="JC53" s="111"/>
      <c r="JD53" s="111"/>
      <c r="JE53" s="111"/>
      <c r="JF53" s="111"/>
      <c r="JG53" s="111"/>
      <c r="JH53" s="111"/>
      <c r="JI53" s="111"/>
      <c r="JJ53" s="111"/>
      <c r="JK53" s="111"/>
      <c r="JL53" s="111"/>
      <c r="JM53" s="111"/>
      <c r="JN53" s="111"/>
      <c r="JO53" s="111"/>
      <c r="JP53" s="111"/>
      <c r="JQ53" s="111"/>
      <c r="JR53" s="111"/>
      <c r="JS53" s="111"/>
      <c r="JT53" s="111"/>
      <c r="JU53" s="111"/>
      <c r="JV53" s="111"/>
      <c r="JW53" s="111"/>
      <c r="JX53" s="111"/>
      <c r="JY53" s="111"/>
      <c r="JZ53" s="111"/>
      <c r="KA53" s="111"/>
      <c r="KB53" s="111"/>
      <c r="KC53" s="111"/>
      <c r="KD53" s="111"/>
      <c r="KE53" s="111"/>
      <c r="KF53" s="111"/>
      <c r="KG53" s="111"/>
      <c r="KH53" s="111"/>
      <c r="KI53" s="111"/>
      <c r="KJ53" s="111"/>
      <c r="KK53" s="111"/>
      <c r="KL53" s="111"/>
      <c r="KM53" s="111"/>
      <c r="KN53" s="111"/>
      <c r="KO53" s="111"/>
      <c r="KP53" s="111"/>
      <c r="KQ53" s="111"/>
      <c r="KR53" s="111"/>
      <c r="KS53" s="111"/>
      <c r="KT53" s="111"/>
      <c r="KU53" s="111"/>
      <c r="KV53" s="111"/>
      <c r="KW53" s="111"/>
      <c r="KX53" s="111"/>
      <c r="KY53" s="111"/>
      <c r="KZ53" s="111"/>
      <c r="LA53" s="111"/>
      <c r="LB53" s="111"/>
      <c r="LC53" s="111"/>
      <c r="LD53" s="111"/>
      <c r="LE53" s="111"/>
      <c r="LF53" s="111"/>
      <c r="LG53" s="111"/>
      <c r="LH53" s="111"/>
      <c r="LI53" s="111"/>
      <c r="LJ53" s="111"/>
      <c r="LK53" s="111"/>
      <c r="LL53" s="111"/>
      <c r="LM53" s="111"/>
      <c r="LN53" s="111"/>
      <c r="LO53" s="111"/>
      <c r="LP53" s="111"/>
      <c r="LQ53" s="111"/>
      <c r="LR53" s="111"/>
      <c r="LS53" s="111"/>
      <c r="LT53" s="111"/>
      <c r="LU53" s="111"/>
      <c r="LV53" s="111"/>
      <c r="LW53" s="111"/>
      <c r="LX53" s="111"/>
      <c r="LY53" s="111"/>
      <c r="LZ53" s="111"/>
      <c r="MA53" s="111"/>
      <c r="MB53" s="111"/>
      <c r="MC53" s="111"/>
      <c r="MD53" s="111"/>
      <c r="ME53" s="111"/>
      <c r="MF53" s="111"/>
      <c r="MG53" s="111"/>
      <c r="MH53" s="111"/>
      <c r="MI53" s="111"/>
      <c r="MJ53" s="111"/>
      <c r="MK53" s="111"/>
      <c r="ML53" s="111"/>
      <c r="MM53" s="111"/>
      <c r="MN53" s="111"/>
      <c r="MO53" s="111"/>
      <c r="MP53" s="111"/>
      <c r="MQ53" s="111"/>
      <c r="MR53" s="111"/>
      <c r="MS53" s="111"/>
      <c r="MT53" s="111"/>
      <c r="MU53" s="111"/>
      <c r="MV53" s="111"/>
      <c r="MW53" s="111"/>
      <c r="MX53" s="111"/>
      <c r="MY53" s="111"/>
      <c r="MZ53" s="111"/>
      <c r="NA53" s="111"/>
      <c r="NB53" s="111"/>
      <c r="NC53" s="111"/>
      <c r="ND53" s="111"/>
      <c r="NE53" s="111"/>
      <c r="NF53" s="111"/>
      <c r="NG53" s="111"/>
      <c r="NH53" s="111"/>
      <c r="NI53" s="111"/>
      <c r="NJ53" s="111"/>
      <c r="NK53" s="111"/>
      <c r="NL53" s="111"/>
      <c r="NM53" s="111"/>
      <c r="NN53" s="111"/>
      <c r="NO53" s="111"/>
      <c r="NP53" s="111"/>
      <c r="NQ53" s="111"/>
      <c r="NR53" s="111"/>
      <c r="NS53" s="111"/>
      <c r="NT53" s="111"/>
      <c r="NU53" s="111"/>
      <c r="NV53" s="111"/>
      <c r="NW53" s="111"/>
      <c r="NX53" s="111"/>
      <c r="NY53" s="111"/>
      <c r="NZ53" s="111"/>
      <c r="OA53" s="111"/>
      <c r="OB53" s="111"/>
      <c r="OC53" s="111"/>
      <c r="OD53" s="111"/>
      <c r="OE53" s="111"/>
      <c r="OF53" s="111"/>
      <c r="OG53" s="111"/>
      <c r="OH53" s="111"/>
      <c r="OI53" s="111"/>
      <c r="OJ53" s="111"/>
      <c r="OK53" s="111"/>
      <c r="OL53" s="111"/>
      <c r="OM53" s="111"/>
      <c r="ON53" s="111"/>
      <c r="OO53" s="111"/>
      <c r="OP53" s="111"/>
      <c r="OQ53" s="111"/>
      <c r="OR53" s="111"/>
      <c r="OS53" s="111"/>
      <c r="OT53" s="111"/>
      <c r="OU53" s="111"/>
      <c r="OV53" s="111"/>
      <c r="OW53" s="111"/>
      <c r="OX53" s="111"/>
      <c r="OY53" s="111"/>
      <c r="OZ53" s="111"/>
      <c r="PA53" s="111"/>
      <c r="PB53" s="111"/>
      <c r="PC53" s="111"/>
      <c r="PD53" s="111"/>
      <c r="PE53" s="111"/>
      <c r="PF53" s="111"/>
      <c r="PG53" s="111"/>
      <c r="PH53" s="111"/>
      <c r="PI53" s="111"/>
      <c r="PJ53" s="111"/>
      <c r="PK53" s="111"/>
      <c r="PL53" s="111"/>
      <c r="PM53" s="111"/>
      <c r="PN53" s="111"/>
      <c r="PO53" s="111"/>
      <c r="PP53" s="111"/>
      <c r="PQ53" s="111"/>
      <c r="PR53" s="111"/>
      <c r="PS53" s="111"/>
      <c r="PT53" s="111"/>
      <c r="PU53" s="111"/>
      <c r="PV53" s="111"/>
      <c r="PW53" s="111"/>
      <c r="PX53" s="111"/>
      <c r="PY53" s="111"/>
      <c r="PZ53" s="111"/>
      <c r="QA53" s="111"/>
      <c r="QB53" s="111"/>
      <c r="QC53" s="111"/>
      <c r="QD53" s="111"/>
      <c r="QE53" s="111"/>
      <c r="QF53" s="111"/>
      <c r="QG53" s="111"/>
      <c r="QH53" s="111"/>
      <c r="QI53" s="111"/>
      <c r="QJ53" s="111"/>
      <c r="QK53" s="111"/>
      <c r="QL53" s="111"/>
      <c r="QM53" s="111"/>
      <c r="QN53" s="111"/>
      <c r="QO53" s="111"/>
      <c r="QP53" s="111"/>
      <c r="QQ53" s="111"/>
      <c r="QR53" s="111"/>
      <c r="QS53" s="111"/>
      <c r="QT53" s="111"/>
      <c r="QU53" s="111"/>
      <c r="QV53" s="111"/>
      <c r="QW53" s="111"/>
      <c r="QX53" s="111"/>
      <c r="QY53" s="111"/>
      <c r="QZ53" s="111"/>
      <c r="RA53" s="111"/>
      <c r="RB53" s="111"/>
      <c r="RC53" s="111"/>
      <c r="RD53" s="111"/>
      <c r="RE53" s="111"/>
      <c r="RF53" s="111"/>
      <c r="RG53" s="111"/>
      <c r="RH53" s="111"/>
      <c r="RI53" s="111"/>
      <c r="RJ53" s="111"/>
      <c r="RK53" s="111"/>
      <c r="RL53" s="111"/>
      <c r="RM53" s="111"/>
      <c r="RN53" s="111"/>
      <c r="RO53" s="111"/>
      <c r="RP53" s="111"/>
      <c r="RQ53" s="111"/>
      <c r="RR53" s="111"/>
      <c r="RS53" s="111"/>
      <c r="RT53" s="111"/>
      <c r="RU53" s="111"/>
      <c r="RV53" s="111"/>
      <c r="RW53" s="111"/>
      <c r="RX53" s="111"/>
      <c r="RY53" s="111"/>
      <c r="RZ53" s="111"/>
      <c r="SA53" s="111"/>
      <c r="SB53" s="111"/>
      <c r="SC53" s="111"/>
      <c r="SD53" s="111"/>
      <c r="SE53" s="111"/>
      <c r="SF53" s="111"/>
      <c r="SG53" s="111"/>
      <c r="SH53" s="111"/>
      <c r="SI53" s="111"/>
      <c r="SJ53" s="111"/>
      <c r="SK53" s="111"/>
      <c r="SL53" s="111"/>
      <c r="SM53" s="111"/>
      <c r="SN53" s="111"/>
      <c r="SO53" s="111"/>
      <c r="SP53" s="111"/>
      <c r="SQ53" s="111"/>
      <c r="SR53" s="111"/>
      <c r="SS53" s="111"/>
      <c r="ST53" s="111"/>
      <c r="SU53" s="111"/>
      <c r="SV53" s="111"/>
      <c r="SW53" s="111"/>
      <c r="SX53" s="111"/>
      <c r="SY53" s="111"/>
      <c r="SZ53" s="111"/>
      <c r="TA53" s="111"/>
      <c r="TB53" s="111"/>
      <c r="TC53" s="111"/>
      <c r="TD53" s="111"/>
      <c r="TE53" s="111"/>
      <c r="TF53" s="111"/>
      <c r="TG53" s="111"/>
      <c r="TH53" s="111"/>
      <c r="TI53" s="111"/>
      <c r="TJ53" s="111"/>
      <c r="TK53" s="111"/>
      <c r="TL53" s="111"/>
      <c r="TM53" s="111"/>
      <c r="TN53" s="111"/>
    </row>
    <row r="54" spans="1:534" ht="12.75" customHeight="1" x14ac:dyDescent="0.2">
      <c r="A54" s="111"/>
      <c r="B54" s="111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4"/>
      <c r="N54" s="114"/>
      <c r="O54" s="114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4"/>
      <c r="BT54" s="114"/>
      <c r="BU54" s="114"/>
      <c r="BV54" s="111"/>
      <c r="BW54" s="111"/>
      <c r="BX54" s="111"/>
      <c r="BY54" s="111"/>
      <c r="BZ54" s="111"/>
      <c r="CA54" s="111"/>
      <c r="CB54" s="117"/>
      <c r="CC54" s="117"/>
      <c r="CD54" s="111"/>
      <c r="CE54" s="111"/>
      <c r="CF54" s="111"/>
      <c r="CG54" s="117"/>
      <c r="CH54" s="117"/>
      <c r="CI54" s="111"/>
      <c r="CJ54" s="111"/>
      <c r="CK54" s="111"/>
      <c r="CL54" s="117"/>
      <c r="CM54" s="111"/>
      <c r="CN54" s="117"/>
      <c r="CO54" s="117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1"/>
      <c r="FL54" s="111"/>
      <c r="FM54" s="111"/>
      <c r="FN54" s="122"/>
      <c r="FO54" s="112"/>
      <c r="FP54" s="112"/>
      <c r="FQ54" s="111"/>
      <c r="FR54" s="111"/>
      <c r="FS54" s="111"/>
      <c r="FT54" s="111"/>
      <c r="FU54" s="111"/>
      <c r="FV54" s="111"/>
      <c r="FW54" s="111"/>
      <c r="FX54" s="111"/>
      <c r="FY54" s="111"/>
      <c r="FZ54" s="111"/>
      <c r="GA54" s="111"/>
      <c r="GB54" s="111"/>
      <c r="GC54" s="111"/>
      <c r="GD54" s="111"/>
      <c r="GE54" s="111"/>
      <c r="GF54" s="111"/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1"/>
      <c r="GZ54" s="111"/>
      <c r="HA54" s="111"/>
      <c r="HB54" s="111"/>
      <c r="HC54" s="111"/>
      <c r="HD54" s="111"/>
      <c r="HE54" s="111"/>
      <c r="HF54" s="111"/>
      <c r="HG54" s="116"/>
      <c r="HH54" s="111"/>
      <c r="HI54" s="111"/>
      <c r="HJ54" s="111"/>
      <c r="HK54" s="111"/>
      <c r="HL54" s="111"/>
      <c r="HM54" s="111"/>
      <c r="HN54" s="111"/>
      <c r="HO54" s="111"/>
      <c r="HP54" s="111"/>
      <c r="HQ54" s="111"/>
      <c r="HR54" s="111"/>
      <c r="HS54" s="111"/>
      <c r="HT54" s="111"/>
      <c r="HU54" s="111"/>
      <c r="HV54" s="111"/>
      <c r="HW54" s="111"/>
      <c r="HX54" s="111"/>
      <c r="HY54" s="111"/>
      <c r="HZ54" s="111"/>
      <c r="IA54" s="111"/>
      <c r="IB54" s="111"/>
      <c r="IC54" s="111"/>
      <c r="ID54" s="111"/>
      <c r="IE54" s="111"/>
      <c r="IF54" s="111"/>
      <c r="IG54" s="111"/>
      <c r="IH54" s="111"/>
      <c r="II54" s="111"/>
      <c r="IJ54" s="111"/>
      <c r="IK54" s="111"/>
      <c r="IL54" s="111"/>
      <c r="IM54" s="111"/>
      <c r="IN54" s="111"/>
      <c r="IO54" s="111"/>
      <c r="IP54" s="111"/>
      <c r="IQ54" s="111"/>
      <c r="IR54" s="111"/>
      <c r="IS54" s="111"/>
      <c r="IT54" s="111"/>
      <c r="IU54" s="111"/>
      <c r="IV54" s="111"/>
      <c r="IW54" s="111"/>
      <c r="IX54" s="111"/>
      <c r="IY54" s="111"/>
      <c r="IZ54" s="111"/>
      <c r="JA54" s="111"/>
      <c r="JB54" s="111"/>
      <c r="JC54" s="111"/>
      <c r="JD54" s="111"/>
      <c r="JE54" s="111"/>
      <c r="JF54" s="111"/>
      <c r="JG54" s="111"/>
      <c r="JH54" s="111"/>
      <c r="JI54" s="111"/>
      <c r="JJ54" s="111"/>
      <c r="JK54" s="111"/>
      <c r="JL54" s="111"/>
      <c r="JM54" s="111"/>
      <c r="JN54" s="111"/>
      <c r="JO54" s="111"/>
      <c r="JP54" s="111"/>
      <c r="JQ54" s="111"/>
      <c r="JR54" s="111"/>
      <c r="JS54" s="111"/>
      <c r="JT54" s="111"/>
      <c r="JU54" s="111"/>
      <c r="JV54" s="111"/>
      <c r="JW54" s="111"/>
      <c r="JX54" s="111"/>
      <c r="JY54" s="111"/>
      <c r="JZ54" s="111"/>
      <c r="KA54" s="111"/>
      <c r="KB54" s="111"/>
      <c r="KC54" s="111"/>
      <c r="KD54" s="111"/>
      <c r="KE54" s="111"/>
      <c r="KF54" s="111"/>
      <c r="KG54" s="111"/>
      <c r="KH54" s="111"/>
      <c r="KI54" s="111"/>
      <c r="KJ54" s="111"/>
      <c r="KK54" s="111"/>
      <c r="KL54" s="111"/>
      <c r="KM54" s="111"/>
      <c r="KN54" s="111"/>
      <c r="KO54" s="111"/>
      <c r="KP54" s="111"/>
      <c r="KQ54" s="111"/>
      <c r="KR54" s="111"/>
      <c r="KS54" s="111"/>
      <c r="KT54" s="111"/>
      <c r="KU54" s="111"/>
      <c r="KV54" s="111"/>
      <c r="KW54" s="111"/>
      <c r="KX54" s="111"/>
      <c r="KY54" s="111"/>
      <c r="KZ54" s="111"/>
      <c r="LA54" s="111"/>
      <c r="LB54" s="111"/>
      <c r="LC54" s="111"/>
      <c r="LD54" s="111"/>
      <c r="LE54" s="111"/>
      <c r="LF54" s="111"/>
      <c r="LG54" s="111"/>
      <c r="LH54" s="111"/>
      <c r="LI54" s="111"/>
      <c r="LJ54" s="111"/>
      <c r="LK54" s="111"/>
      <c r="LL54" s="111"/>
      <c r="LM54" s="111"/>
      <c r="LN54" s="111"/>
      <c r="LO54" s="111"/>
      <c r="LP54" s="111"/>
      <c r="LQ54" s="111"/>
      <c r="LR54" s="111"/>
      <c r="LS54" s="111"/>
      <c r="LT54" s="111"/>
      <c r="LU54" s="111"/>
      <c r="LV54" s="111"/>
      <c r="LW54" s="111"/>
      <c r="LX54" s="111"/>
      <c r="LY54" s="111"/>
      <c r="LZ54" s="111"/>
      <c r="MA54" s="111"/>
      <c r="MB54" s="111"/>
      <c r="MC54" s="111"/>
      <c r="MD54" s="111"/>
      <c r="ME54" s="111"/>
      <c r="MF54" s="111"/>
      <c r="MG54" s="111"/>
      <c r="MH54" s="111"/>
      <c r="MI54" s="111"/>
      <c r="MJ54" s="111"/>
      <c r="MK54" s="111"/>
      <c r="ML54" s="111"/>
      <c r="MM54" s="111"/>
      <c r="MN54" s="111"/>
      <c r="MO54" s="111"/>
      <c r="MP54" s="111"/>
      <c r="MQ54" s="111"/>
      <c r="MR54" s="111"/>
      <c r="MS54" s="111"/>
      <c r="MT54" s="111"/>
      <c r="MU54" s="111"/>
      <c r="MV54" s="111"/>
      <c r="MW54" s="111"/>
      <c r="MX54" s="111"/>
      <c r="MY54" s="111"/>
      <c r="MZ54" s="111"/>
      <c r="NA54" s="111"/>
      <c r="NB54" s="111"/>
      <c r="NC54" s="111"/>
      <c r="ND54" s="111"/>
      <c r="NE54" s="111"/>
      <c r="NF54" s="111"/>
      <c r="NG54" s="111"/>
      <c r="NH54" s="111"/>
      <c r="NI54" s="111"/>
      <c r="NJ54" s="111"/>
      <c r="NK54" s="111"/>
      <c r="NL54" s="111"/>
      <c r="NM54" s="111"/>
      <c r="NN54" s="111"/>
      <c r="NO54" s="111"/>
      <c r="NP54" s="111"/>
      <c r="NQ54" s="111"/>
      <c r="NR54" s="111"/>
      <c r="NS54" s="111"/>
      <c r="NT54" s="111"/>
      <c r="NU54" s="111"/>
      <c r="NV54" s="111"/>
      <c r="NW54" s="111"/>
      <c r="NX54" s="111"/>
      <c r="NY54" s="111"/>
      <c r="NZ54" s="111"/>
      <c r="OA54" s="111"/>
      <c r="OB54" s="111"/>
      <c r="OC54" s="111"/>
      <c r="OD54" s="111"/>
      <c r="OE54" s="111"/>
      <c r="OF54" s="111"/>
      <c r="OG54" s="111"/>
      <c r="OH54" s="111"/>
      <c r="OI54" s="111"/>
      <c r="OJ54" s="111"/>
      <c r="OK54" s="111"/>
      <c r="OL54" s="111"/>
      <c r="OM54" s="111"/>
      <c r="ON54" s="111"/>
      <c r="OO54" s="111"/>
      <c r="OP54" s="111"/>
      <c r="OQ54" s="111"/>
      <c r="OR54" s="111"/>
      <c r="OS54" s="111"/>
      <c r="OT54" s="111"/>
      <c r="OU54" s="111"/>
      <c r="OV54" s="111"/>
      <c r="OW54" s="111"/>
      <c r="OX54" s="111"/>
      <c r="OY54" s="111"/>
      <c r="OZ54" s="111"/>
      <c r="PA54" s="111"/>
      <c r="PB54" s="111"/>
      <c r="PC54" s="111"/>
      <c r="PD54" s="111"/>
      <c r="PE54" s="111"/>
      <c r="PF54" s="111"/>
      <c r="PG54" s="111"/>
      <c r="PH54" s="111"/>
      <c r="PI54" s="111"/>
      <c r="PJ54" s="111"/>
      <c r="PK54" s="111"/>
      <c r="PL54" s="111"/>
      <c r="PM54" s="111"/>
      <c r="PN54" s="111"/>
      <c r="PO54" s="111"/>
      <c r="PP54" s="111"/>
      <c r="PQ54" s="111"/>
      <c r="PR54" s="111"/>
      <c r="PS54" s="111"/>
      <c r="PT54" s="111"/>
      <c r="PU54" s="111"/>
      <c r="PV54" s="111"/>
      <c r="PW54" s="111"/>
      <c r="PX54" s="111"/>
      <c r="PY54" s="111"/>
      <c r="PZ54" s="111"/>
      <c r="QA54" s="111"/>
      <c r="QB54" s="111"/>
      <c r="QC54" s="111"/>
      <c r="QD54" s="111"/>
      <c r="QE54" s="111"/>
      <c r="QF54" s="111"/>
      <c r="QG54" s="111"/>
      <c r="QH54" s="111"/>
      <c r="QI54" s="111"/>
      <c r="QJ54" s="111"/>
      <c r="QK54" s="111"/>
      <c r="QL54" s="111"/>
      <c r="QM54" s="111"/>
      <c r="QN54" s="111"/>
      <c r="QO54" s="111"/>
      <c r="QP54" s="111"/>
      <c r="QQ54" s="111"/>
      <c r="QR54" s="111"/>
      <c r="QS54" s="111"/>
      <c r="QT54" s="111"/>
      <c r="QU54" s="111"/>
      <c r="QV54" s="111"/>
      <c r="QW54" s="111"/>
      <c r="QX54" s="111"/>
      <c r="QY54" s="111"/>
      <c r="QZ54" s="111"/>
      <c r="RA54" s="111"/>
      <c r="RB54" s="111"/>
      <c r="RC54" s="111"/>
      <c r="RD54" s="111"/>
      <c r="RE54" s="111"/>
      <c r="RF54" s="111"/>
      <c r="RG54" s="111"/>
      <c r="RH54" s="111"/>
      <c r="RI54" s="111"/>
      <c r="RJ54" s="111"/>
      <c r="RK54" s="111"/>
      <c r="RL54" s="111"/>
      <c r="RM54" s="111"/>
      <c r="RN54" s="111"/>
      <c r="RO54" s="111"/>
      <c r="RP54" s="111"/>
      <c r="RQ54" s="111"/>
      <c r="RR54" s="111"/>
      <c r="RS54" s="111"/>
      <c r="RT54" s="111"/>
      <c r="RU54" s="111"/>
      <c r="RV54" s="111"/>
      <c r="RW54" s="111"/>
      <c r="RX54" s="111"/>
      <c r="RY54" s="111"/>
      <c r="RZ54" s="111"/>
      <c r="SA54" s="111"/>
      <c r="SB54" s="111"/>
      <c r="SC54" s="111"/>
      <c r="SD54" s="111"/>
      <c r="SE54" s="111"/>
      <c r="SF54" s="111"/>
      <c r="SG54" s="111"/>
      <c r="SH54" s="111"/>
      <c r="SI54" s="111"/>
      <c r="SJ54" s="111"/>
      <c r="SK54" s="111"/>
      <c r="SL54" s="111"/>
      <c r="SM54" s="111"/>
      <c r="SN54" s="111"/>
      <c r="SO54" s="111"/>
      <c r="SP54" s="111"/>
      <c r="SQ54" s="111"/>
      <c r="SR54" s="111"/>
      <c r="SS54" s="111"/>
      <c r="ST54" s="111"/>
      <c r="SU54" s="111"/>
      <c r="SV54" s="111"/>
      <c r="SW54" s="111"/>
      <c r="SX54" s="111"/>
      <c r="SY54" s="111"/>
      <c r="SZ54" s="111"/>
      <c r="TA54" s="111"/>
      <c r="TB54" s="111"/>
      <c r="TC54" s="111"/>
      <c r="TD54" s="111"/>
      <c r="TE54" s="111"/>
      <c r="TF54" s="111"/>
      <c r="TG54" s="111"/>
      <c r="TH54" s="111"/>
      <c r="TI54" s="111"/>
      <c r="TJ54" s="111"/>
      <c r="TK54" s="111"/>
      <c r="TL54" s="111"/>
      <c r="TM54" s="111"/>
      <c r="TN54" s="111"/>
    </row>
    <row r="55" spans="1:534" ht="12.75" customHeight="1" x14ac:dyDescent="0.2">
      <c r="A55" s="111"/>
      <c r="B55" s="111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4"/>
      <c r="N55" s="114"/>
      <c r="O55" s="114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4"/>
      <c r="BT55" s="114"/>
      <c r="BU55" s="114"/>
      <c r="BV55" s="111"/>
      <c r="BW55" s="111"/>
      <c r="BX55" s="111"/>
      <c r="BY55" s="111"/>
      <c r="BZ55" s="111"/>
      <c r="CA55" s="111"/>
      <c r="CB55" s="117"/>
      <c r="CC55" s="117"/>
      <c r="CD55" s="111"/>
      <c r="CE55" s="111"/>
      <c r="CF55" s="111"/>
      <c r="CG55" s="117"/>
      <c r="CH55" s="117"/>
      <c r="CI55" s="111"/>
      <c r="CJ55" s="111"/>
      <c r="CK55" s="111"/>
      <c r="CL55" s="117"/>
      <c r="CM55" s="111"/>
      <c r="CN55" s="117"/>
      <c r="CO55" s="117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22"/>
      <c r="FO55" s="112"/>
      <c r="FP55" s="112"/>
      <c r="FQ55" s="111"/>
      <c r="FR55" s="111"/>
      <c r="FS55" s="111"/>
      <c r="FT55" s="111"/>
      <c r="FU55" s="111"/>
      <c r="FV55" s="111"/>
      <c r="FW55" s="111"/>
      <c r="FX55" s="111"/>
      <c r="FY55" s="111"/>
      <c r="FZ55" s="111"/>
      <c r="GA55" s="111"/>
      <c r="GB55" s="111"/>
      <c r="GC55" s="111"/>
      <c r="GD55" s="111"/>
      <c r="GE55" s="111"/>
      <c r="GF55" s="111"/>
      <c r="GG55" s="111"/>
      <c r="GH55" s="111"/>
      <c r="GI55" s="111"/>
      <c r="GJ55" s="111"/>
      <c r="GK55" s="111"/>
      <c r="GL55" s="111"/>
      <c r="GM55" s="111"/>
      <c r="GN55" s="111"/>
      <c r="GO55" s="111"/>
      <c r="GP55" s="111"/>
      <c r="GQ55" s="111"/>
      <c r="GR55" s="111"/>
      <c r="GS55" s="111"/>
      <c r="GT55" s="111"/>
      <c r="GU55" s="111"/>
      <c r="GV55" s="111"/>
      <c r="GW55" s="111"/>
      <c r="GX55" s="111"/>
      <c r="GY55" s="111"/>
      <c r="GZ55" s="111"/>
      <c r="HA55" s="111"/>
      <c r="HB55" s="111"/>
      <c r="HC55" s="111"/>
      <c r="HD55" s="111"/>
      <c r="HE55" s="111"/>
      <c r="HF55" s="111"/>
      <c r="HG55" s="116"/>
      <c r="HH55" s="111"/>
      <c r="HI55" s="111"/>
      <c r="HJ55" s="111"/>
      <c r="HK55" s="111"/>
      <c r="HL55" s="111"/>
      <c r="HM55" s="111"/>
      <c r="HN55" s="111"/>
      <c r="HO55" s="111"/>
      <c r="HP55" s="111"/>
      <c r="HQ55" s="111"/>
      <c r="HR55" s="111"/>
      <c r="HS55" s="111"/>
      <c r="HT55" s="111"/>
      <c r="HU55" s="111"/>
      <c r="HV55" s="111"/>
      <c r="HW55" s="111"/>
      <c r="HX55" s="111"/>
      <c r="HY55" s="111"/>
      <c r="HZ55" s="111"/>
      <c r="IA55" s="111"/>
      <c r="IB55" s="111"/>
      <c r="IC55" s="111"/>
      <c r="ID55" s="111"/>
      <c r="IE55" s="111"/>
      <c r="IF55" s="111"/>
      <c r="IG55" s="111"/>
      <c r="IH55" s="111"/>
      <c r="II55" s="111"/>
      <c r="IJ55" s="111"/>
      <c r="IK55" s="111"/>
      <c r="IL55" s="111"/>
      <c r="IM55" s="111"/>
      <c r="IN55" s="111"/>
      <c r="IO55" s="111"/>
      <c r="IP55" s="111"/>
      <c r="IQ55" s="111"/>
      <c r="IR55" s="111"/>
      <c r="IS55" s="111"/>
      <c r="IT55" s="111"/>
      <c r="IU55" s="111"/>
      <c r="IV55" s="111"/>
      <c r="IW55" s="111"/>
      <c r="IX55" s="111"/>
      <c r="IY55" s="111"/>
      <c r="IZ55" s="111"/>
      <c r="JA55" s="111"/>
      <c r="JB55" s="111"/>
      <c r="JC55" s="111"/>
      <c r="JD55" s="111"/>
      <c r="JE55" s="111"/>
      <c r="JF55" s="111"/>
      <c r="JG55" s="111"/>
      <c r="JH55" s="111"/>
      <c r="JI55" s="111"/>
      <c r="JJ55" s="111"/>
      <c r="JK55" s="111"/>
      <c r="JL55" s="111"/>
      <c r="JM55" s="111"/>
      <c r="JN55" s="111"/>
      <c r="JO55" s="111"/>
      <c r="JP55" s="111"/>
      <c r="JQ55" s="111"/>
      <c r="JR55" s="111"/>
      <c r="JS55" s="111"/>
      <c r="JT55" s="111"/>
      <c r="JU55" s="111"/>
      <c r="JV55" s="111"/>
      <c r="JW55" s="111"/>
      <c r="JX55" s="111"/>
      <c r="JY55" s="111"/>
      <c r="JZ55" s="111"/>
      <c r="KA55" s="111"/>
      <c r="KB55" s="111"/>
      <c r="KC55" s="111"/>
      <c r="KD55" s="111"/>
      <c r="KE55" s="111"/>
      <c r="KF55" s="111"/>
      <c r="KG55" s="111"/>
      <c r="KH55" s="111"/>
      <c r="KI55" s="111"/>
      <c r="KJ55" s="111"/>
      <c r="KK55" s="111"/>
      <c r="KL55" s="111"/>
      <c r="KM55" s="111"/>
      <c r="KN55" s="111"/>
      <c r="KO55" s="111"/>
      <c r="KP55" s="111"/>
      <c r="KQ55" s="111"/>
      <c r="KR55" s="111"/>
      <c r="KS55" s="111"/>
      <c r="KT55" s="111"/>
      <c r="KU55" s="111"/>
      <c r="KV55" s="111"/>
      <c r="KW55" s="111"/>
      <c r="KX55" s="111"/>
      <c r="KY55" s="111"/>
      <c r="KZ55" s="111"/>
      <c r="LA55" s="111"/>
      <c r="LB55" s="111"/>
      <c r="LC55" s="111"/>
      <c r="LD55" s="111"/>
      <c r="LE55" s="111"/>
      <c r="LF55" s="111"/>
      <c r="LG55" s="111"/>
      <c r="LH55" s="111"/>
      <c r="LI55" s="111"/>
      <c r="LJ55" s="111"/>
      <c r="LK55" s="111"/>
      <c r="LL55" s="111"/>
      <c r="LM55" s="111"/>
      <c r="LN55" s="111"/>
      <c r="LO55" s="111"/>
      <c r="LP55" s="111"/>
      <c r="LQ55" s="111"/>
      <c r="LR55" s="111"/>
      <c r="LS55" s="111"/>
      <c r="LT55" s="111"/>
      <c r="LU55" s="111"/>
      <c r="LV55" s="111"/>
      <c r="LW55" s="111"/>
      <c r="LX55" s="111"/>
      <c r="LY55" s="111"/>
      <c r="LZ55" s="111"/>
      <c r="MA55" s="111"/>
      <c r="MB55" s="111"/>
      <c r="MC55" s="111"/>
      <c r="MD55" s="111"/>
      <c r="ME55" s="111"/>
      <c r="MF55" s="111"/>
      <c r="MG55" s="111"/>
      <c r="MH55" s="111"/>
      <c r="MI55" s="111"/>
      <c r="MJ55" s="111"/>
      <c r="MK55" s="111"/>
      <c r="ML55" s="111"/>
      <c r="MM55" s="111"/>
      <c r="MN55" s="111"/>
      <c r="MO55" s="111"/>
      <c r="MP55" s="111"/>
      <c r="MQ55" s="111"/>
      <c r="MR55" s="111"/>
      <c r="MS55" s="111"/>
      <c r="MT55" s="111"/>
      <c r="MU55" s="111"/>
      <c r="MV55" s="111"/>
      <c r="MW55" s="111"/>
      <c r="MX55" s="111"/>
      <c r="MY55" s="111"/>
      <c r="MZ55" s="111"/>
      <c r="NA55" s="111"/>
      <c r="NB55" s="111"/>
      <c r="NC55" s="111"/>
      <c r="ND55" s="111"/>
      <c r="NE55" s="111"/>
      <c r="NF55" s="111"/>
      <c r="NG55" s="111"/>
      <c r="NH55" s="111"/>
      <c r="NI55" s="111"/>
      <c r="NJ55" s="111"/>
      <c r="NK55" s="111"/>
      <c r="NL55" s="111"/>
      <c r="NM55" s="111"/>
      <c r="NN55" s="111"/>
      <c r="NO55" s="111"/>
      <c r="NP55" s="111"/>
      <c r="NQ55" s="111"/>
      <c r="NR55" s="111"/>
      <c r="NS55" s="111"/>
      <c r="NT55" s="111"/>
      <c r="NU55" s="111"/>
      <c r="NV55" s="111"/>
      <c r="NW55" s="111"/>
      <c r="NX55" s="111"/>
      <c r="NY55" s="111"/>
      <c r="NZ55" s="111"/>
      <c r="OA55" s="111"/>
      <c r="OB55" s="111"/>
      <c r="OC55" s="111"/>
      <c r="OD55" s="111"/>
      <c r="OE55" s="111"/>
      <c r="OF55" s="111"/>
      <c r="OG55" s="111"/>
      <c r="OH55" s="111"/>
      <c r="OI55" s="111"/>
      <c r="OJ55" s="111"/>
      <c r="OK55" s="111"/>
      <c r="OL55" s="111"/>
      <c r="OM55" s="111"/>
      <c r="ON55" s="111"/>
      <c r="OO55" s="111"/>
      <c r="OP55" s="111"/>
      <c r="OQ55" s="111"/>
      <c r="OR55" s="111"/>
      <c r="OS55" s="111"/>
      <c r="OT55" s="111"/>
      <c r="OU55" s="111"/>
      <c r="OV55" s="111"/>
      <c r="OW55" s="111"/>
      <c r="OX55" s="111"/>
      <c r="OY55" s="111"/>
      <c r="OZ55" s="111"/>
      <c r="PA55" s="111"/>
      <c r="PB55" s="111"/>
      <c r="PC55" s="111"/>
      <c r="PD55" s="111"/>
      <c r="PE55" s="111"/>
      <c r="PF55" s="111"/>
      <c r="PG55" s="111"/>
      <c r="PH55" s="111"/>
      <c r="PI55" s="111"/>
      <c r="PJ55" s="111"/>
      <c r="PK55" s="111"/>
      <c r="PL55" s="111"/>
      <c r="PM55" s="111"/>
      <c r="PN55" s="111"/>
      <c r="PO55" s="111"/>
      <c r="PP55" s="111"/>
      <c r="PQ55" s="111"/>
      <c r="PR55" s="111"/>
      <c r="PS55" s="111"/>
      <c r="PT55" s="111"/>
      <c r="PU55" s="111"/>
      <c r="PV55" s="111"/>
      <c r="PW55" s="111"/>
      <c r="PX55" s="111"/>
      <c r="PY55" s="111"/>
      <c r="PZ55" s="111"/>
      <c r="QA55" s="111"/>
      <c r="QB55" s="111"/>
      <c r="QC55" s="111"/>
      <c r="QD55" s="111"/>
      <c r="QE55" s="111"/>
      <c r="QF55" s="111"/>
      <c r="QG55" s="111"/>
      <c r="QH55" s="111"/>
      <c r="QI55" s="111"/>
      <c r="QJ55" s="111"/>
      <c r="QK55" s="111"/>
      <c r="QL55" s="111"/>
      <c r="QM55" s="111"/>
      <c r="QN55" s="111"/>
      <c r="QO55" s="111"/>
      <c r="QP55" s="111"/>
      <c r="QQ55" s="111"/>
      <c r="QR55" s="111"/>
      <c r="QS55" s="111"/>
      <c r="QT55" s="111"/>
      <c r="QU55" s="111"/>
      <c r="QV55" s="111"/>
      <c r="QW55" s="111"/>
      <c r="QX55" s="111"/>
      <c r="QY55" s="111"/>
      <c r="QZ55" s="111"/>
      <c r="RA55" s="111"/>
      <c r="RB55" s="111"/>
      <c r="RC55" s="111"/>
      <c r="RD55" s="111"/>
      <c r="RE55" s="111"/>
      <c r="RF55" s="111"/>
      <c r="RG55" s="111"/>
      <c r="RH55" s="111"/>
      <c r="RI55" s="111"/>
      <c r="RJ55" s="111"/>
      <c r="RK55" s="111"/>
      <c r="RL55" s="111"/>
      <c r="RM55" s="111"/>
      <c r="RN55" s="111"/>
      <c r="RO55" s="111"/>
      <c r="RP55" s="111"/>
      <c r="RQ55" s="111"/>
      <c r="RR55" s="111"/>
      <c r="RS55" s="111"/>
      <c r="RT55" s="111"/>
      <c r="RU55" s="111"/>
      <c r="RV55" s="111"/>
      <c r="RW55" s="111"/>
      <c r="RX55" s="111"/>
      <c r="RY55" s="111"/>
      <c r="RZ55" s="111"/>
      <c r="SA55" s="111"/>
      <c r="SB55" s="111"/>
      <c r="SC55" s="111"/>
      <c r="SD55" s="111"/>
      <c r="SE55" s="111"/>
      <c r="SF55" s="111"/>
      <c r="SG55" s="111"/>
      <c r="SH55" s="111"/>
      <c r="SI55" s="111"/>
      <c r="SJ55" s="111"/>
      <c r="SK55" s="111"/>
      <c r="SL55" s="111"/>
      <c r="SM55" s="111"/>
      <c r="SN55" s="111"/>
      <c r="SO55" s="111"/>
      <c r="SP55" s="111"/>
      <c r="SQ55" s="111"/>
      <c r="SR55" s="111"/>
      <c r="SS55" s="111"/>
      <c r="ST55" s="111"/>
      <c r="SU55" s="111"/>
      <c r="SV55" s="111"/>
      <c r="SW55" s="111"/>
      <c r="SX55" s="111"/>
      <c r="SY55" s="111"/>
      <c r="SZ55" s="111"/>
      <c r="TA55" s="111"/>
      <c r="TB55" s="111"/>
      <c r="TC55" s="111"/>
      <c r="TD55" s="111"/>
      <c r="TE55" s="111"/>
      <c r="TF55" s="111"/>
      <c r="TG55" s="111"/>
      <c r="TH55" s="111"/>
      <c r="TI55" s="111"/>
      <c r="TJ55" s="111"/>
      <c r="TK55" s="111"/>
      <c r="TL55" s="111"/>
      <c r="TM55" s="111"/>
      <c r="TN55" s="111"/>
    </row>
    <row r="56" spans="1:534" ht="12.75" customHeight="1" x14ac:dyDescent="0.2">
      <c r="A56" s="111"/>
      <c r="B56" s="111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4"/>
      <c r="N56" s="114"/>
      <c r="O56" s="114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4"/>
      <c r="BT56" s="114"/>
      <c r="BU56" s="114"/>
      <c r="BV56" s="111"/>
      <c r="BW56" s="111"/>
      <c r="BX56" s="111"/>
      <c r="BY56" s="111"/>
      <c r="BZ56" s="111"/>
      <c r="CA56" s="111"/>
      <c r="CB56" s="117"/>
      <c r="CC56" s="117"/>
      <c r="CD56" s="111"/>
      <c r="CE56" s="111"/>
      <c r="CF56" s="111"/>
      <c r="CG56" s="117"/>
      <c r="CH56" s="117"/>
      <c r="CI56" s="111"/>
      <c r="CJ56" s="111"/>
      <c r="CK56" s="111"/>
      <c r="CL56" s="117"/>
      <c r="CM56" s="111"/>
      <c r="CN56" s="117"/>
      <c r="CO56" s="117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22"/>
      <c r="FO56" s="112"/>
      <c r="FP56" s="112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111"/>
      <c r="GC56" s="111"/>
      <c r="GD56" s="111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/>
      <c r="HD56" s="111"/>
      <c r="HE56" s="111"/>
      <c r="HF56" s="111"/>
      <c r="HG56" s="116"/>
      <c r="HH56" s="111"/>
      <c r="HI56" s="111"/>
      <c r="HJ56" s="111"/>
      <c r="HK56" s="111"/>
      <c r="HL56" s="111"/>
      <c r="HM56" s="111"/>
      <c r="HN56" s="111"/>
      <c r="HO56" s="111"/>
      <c r="HP56" s="111"/>
      <c r="HQ56" s="111"/>
      <c r="HR56" s="111"/>
      <c r="HS56" s="111"/>
      <c r="HT56" s="111"/>
      <c r="HU56" s="111"/>
      <c r="HV56" s="111"/>
      <c r="HW56" s="111"/>
      <c r="HX56" s="111"/>
      <c r="HY56" s="111"/>
      <c r="HZ56" s="111"/>
      <c r="IA56" s="111"/>
      <c r="IB56" s="111"/>
      <c r="IC56" s="111"/>
      <c r="ID56" s="111"/>
      <c r="IE56" s="111"/>
      <c r="IF56" s="111"/>
      <c r="IG56" s="111"/>
      <c r="IH56" s="111"/>
      <c r="II56" s="111"/>
      <c r="IJ56" s="111"/>
      <c r="IK56" s="111"/>
      <c r="IL56" s="111"/>
      <c r="IM56" s="111"/>
      <c r="IN56" s="111"/>
      <c r="IO56" s="111"/>
      <c r="IP56" s="111"/>
      <c r="IQ56" s="111"/>
      <c r="IR56" s="111"/>
      <c r="IS56" s="111"/>
      <c r="IT56" s="111"/>
      <c r="IU56" s="111"/>
      <c r="IV56" s="111"/>
      <c r="IW56" s="111"/>
      <c r="IX56" s="111"/>
      <c r="IY56" s="111"/>
      <c r="IZ56" s="111"/>
      <c r="JA56" s="111"/>
      <c r="JB56" s="111"/>
      <c r="JC56" s="111"/>
      <c r="JD56" s="111"/>
      <c r="JE56" s="111"/>
      <c r="JF56" s="111"/>
      <c r="JG56" s="111"/>
      <c r="JH56" s="111"/>
      <c r="JI56" s="111"/>
      <c r="JJ56" s="111"/>
      <c r="JK56" s="111"/>
      <c r="JL56" s="111"/>
      <c r="JM56" s="111"/>
      <c r="JN56" s="111"/>
      <c r="JO56" s="111"/>
      <c r="JP56" s="111"/>
      <c r="JQ56" s="111"/>
      <c r="JR56" s="111"/>
      <c r="JS56" s="111"/>
      <c r="JT56" s="111"/>
      <c r="JU56" s="111"/>
      <c r="JV56" s="111"/>
      <c r="JW56" s="111"/>
      <c r="JX56" s="111"/>
      <c r="JY56" s="111"/>
      <c r="JZ56" s="111"/>
      <c r="KA56" s="111"/>
      <c r="KB56" s="111"/>
      <c r="KC56" s="111"/>
      <c r="KD56" s="111"/>
      <c r="KE56" s="111"/>
      <c r="KF56" s="111"/>
      <c r="KG56" s="111"/>
      <c r="KH56" s="111"/>
      <c r="KI56" s="111"/>
      <c r="KJ56" s="111"/>
      <c r="KK56" s="111"/>
      <c r="KL56" s="111"/>
      <c r="KM56" s="111"/>
      <c r="KN56" s="111"/>
      <c r="KO56" s="111"/>
      <c r="KP56" s="111"/>
      <c r="KQ56" s="111"/>
      <c r="KR56" s="111"/>
      <c r="KS56" s="111"/>
      <c r="KT56" s="111"/>
      <c r="KU56" s="111"/>
      <c r="KV56" s="111"/>
      <c r="KW56" s="111"/>
      <c r="KX56" s="111"/>
      <c r="KY56" s="111"/>
      <c r="KZ56" s="111"/>
      <c r="LA56" s="111"/>
      <c r="LB56" s="111"/>
      <c r="LC56" s="111"/>
      <c r="LD56" s="111"/>
      <c r="LE56" s="111"/>
      <c r="LF56" s="111"/>
      <c r="LG56" s="111"/>
      <c r="LH56" s="111"/>
      <c r="LI56" s="111"/>
      <c r="LJ56" s="111"/>
      <c r="LK56" s="111"/>
      <c r="LL56" s="111"/>
      <c r="LM56" s="111"/>
      <c r="LN56" s="111"/>
      <c r="LO56" s="111"/>
      <c r="LP56" s="111"/>
      <c r="LQ56" s="111"/>
      <c r="LR56" s="111"/>
      <c r="LS56" s="111"/>
      <c r="LT56" s="111"/>
      <c r="LU56" s="111"/>
      <c r="LV56" s="111"/>
      <c r="LW56" s="111"/>
      <c r="LX56" s="111"/>
      <c r="LY56" s="111"/>
      <c r="LZ56" s="111"/>
      <c r="MA56" s="111"/>
      <c r="MB56" s="111"/>
      <c r="MC56" s="111"/>
      <c r="MD56" s="111"/>
      <c r="ME56" s="111"/>
      <c r="MF56" s="111"/>
      <c r="MG56" s="111"/>
      <c r="MH56" s="111"/>
      <c r="MI56" s="111"/>
      <c r="MJ56" s="111"/>
      <c r="MK56" s="111"/>
      <c r="ML56" s="111"/>
      <c r="MM56" s="111"/>
      <c r="MN56" s="111"/>
      <c r="MO56" s="111"/>
      <c r="MP56" s="111"/>
      <c r="MQ56" s="111"/>
      <c r="MR56" s="111"/>
      <c r="MS56" s="111"/>
      <c r="MT56" s="111"/>
      <c r="MU56" s="111"/>
      <c r="MV56" s="111"/>
      <c r="MW56" s="111"/>
      <c r="MX56" s="111"/>
      <c r="MY56" s="111"/>
      <c r="MZ56" s="111"/>
      <c r="NA56" s="111"/>
      <c r="NB56" s="111"/>
      <c r="NC56" s="111"/>
      <c r="ND56" s="111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1"/>
      <c r="NS56" s="111"/>
      <c r="NT56" s="111"/>
      <c r="NU56" s="111"/>
      <c r="NV56" s="111"/>
      <c r="NW56" s="111"/>
      <c r="NX56" s="111"/>
      <c r="NY56" s="111"/>
      <c r="NZ56" s="111"/>
      <c r="OA56" s="111"/>
      <c r="OB56" s="111"/>
      <c r="OC56" s="111"/>
      <c r="OD56" s="111"/>
      <c r="OE56" s="111"/>
      <c r="OF56" s="111"/>
      <c r="OG56" s="111"/>
      <c r="OH56" s="111"/>
      <c r="OI56" s="111"/>
      <c r="OJ56" s="111"/>
      <c r="OK56" s="111"/>
      <c r="OL56" s="111"/>
      <c r="OM56" s="111"/>
      <c r="ON56" s="111"/>
      <c r="OO56" s="111"/>
      <c r="OP56" s="111"/>
      <c r="OQ56" s="111"/>
      <c r="OR56" s="111"/>
      <c r="OS56" s="111"/>
      <c r="OT56" s="111"/>
      <c r="OU56" s="111"/>
      <c r="OV56" s="111"/>
      <c r="OW56" s="111"/>
      <c r="OX56" s="111"/>
      <c r="OY56" s="111"/>
      <c r="OZ56" s="111"/>
      <c r="PA56" s="111"/>
      <c r="PB56" s="111"/>
      <c r="PC56" s="111"/>
      <c r="PD56" s="111"/>
      <c r="PE56" s="111"/>
      <c r="PF56" s="111"/>
      <c r="PG56" s="111"/>
      <c r="PH56" s="111"/>
      <c r="PI56" s="111"/>
      <c r="PJ56" s="111"/>
      <c r="PK56" s="111"/>
      <c r="PL56" s="111"/>
      <c r="PM56" s="111"/>
      <c r="PN56" s="111"/>
      <c r="PO56" s="111"/>
      <c r="PP56" s="111"/>
      <c r="PQ56" s="111"/>
      <c r="PR56" s="111"/>
      <c r="PS56" s="111"/>
      <c r="PT56" s="111"/>
      <c r="PU56" s="111"/>
      <c r="PV56" s="111"/>
      <c r="PW56" s="111"/>
      <c r="PX56" s="111"/>
      <c r="PY56" s="111"/>
      <c r="PZ56" s="111"/>
      <c r="QA56" s="111"/>
      <c r="QB56" s="111"/>
      <c r="QC56" s="111"/>
      <c r="QD56" s="111"/>
      <c r="QE56" s="111"/>
      <c r="QF56" s="111"/>
      <c r="QG56" s="111"/>
      <c r="QH56" s="111"/>
      <c r="QI56" s="111"/>
      <c r="QJ56" s="111"/>
      <c r="QK56" s="111"/>
      <c r="QL56" s="111"/>
      <c r="QM56" s="111"/>
      <c r="QN56" s="111"/>
      <c r="QO56" s="111"/>
      <c r="QP56" s="111"/>
      <c r="QQ56" s="111"/>
      <c r="QR56" s="111"/>
      <c r="QS56" s="111"/>
      <c r="QT56" s="111"/>
      <c r="QU56" s="111"/>
      <c r="QV56" s="111"/>
      <c r="QW56" s="111"/>
      <c r="QX56" s="111"/>
      <c r="QY56" s="111"/>
      <c r="QZ56" s="111"/>
      <c r="RA56" s="111"/>
      <c r="RB56" s="111"/>
      <c r="RC56" s="111"/>
      <c r="RD56" s="111"/>
      <c r="RE56" s="111"/>
      <c r="RF56" s="111"/>
      <c r="RG56" s="111"/>
      <c r="RH56" s="111"/>
      <c r="RI56" s="111"/>
      <c r="RJ56" s="111"/>
      <c r="RK56" s="111"/>
      <c r="RL56" s="111"/>
      <c r="RM56" s="111"/>
      <c r="RN56" s="111"/>
      <c r="RO56" s="111"/>
      <c r="RP56" s="111"/>
      <c r="RQ56" s="111"/>
      <c r="RR56" s="111"/>
      <c r="RS56" s="111"/>
      <c r="RT56" s="111"/>
      <c r="RU56" s="111"/>
      <c r="RV56" s="111"/>
      <c r="RW56" s="111"/>
      <c r="RX56" s="111"/>
      <c r="RY56" s="111"/>
      <c r="RZ56" s="111"/>
      <c r="SA56" s="111"/>
      <c r="SB56" s="111"/>
      <c r="SC56" s="111"/>
      <c r="SD56" s="111"/>
      <c r="SE56" s="111"/>
      <c r="SF56" s="111"/>
      <c r="SG56" s="111"/>
      <c r="SH56" s="111"/>
      <c r="SI56" s="111"/>
      <c r="SJ56" s="111"/>
      <c r="SK56" s="111"/>
      <c r="SL56" s="111"/>
      <c r="SM56" s="111"/>
      <c r="SN56" s="111"/>
      <c r="SO56" s="111"/>
      <c r="SP56" s="111"/>
      <c r="SQ56" s="111"/>
      <c r="SR56" s="111"/>
      <c r="SS56" s="111"/>
      <c r="ST56" s="111"/>
      <c r="SU56" s="111"/>
      <c r="SV56" s="111"/>
      <c r="SW56" s="111"/>
      <c r="SX56" s="111"/>
      <c r="SY56" s="111"/>
      <c r="SZ56" s="111"/>
      <c r="TA56" s="111"/>
      <c r="TB56" s="111"/>
      <c r="TC56" s="111"/>
      <c r="TD56" s="111"/>
      <c r="TE56" s="111"/>
      <c r="TF56" s="111"/>
      <c r="TG56" s="111"/>
      <c r="TH56" s="111"/>
      <c r="TI56" s="111"/>
      <c r="TJ56" s="111"/>
      <c r="TK56" s="111"/>
      <c r="TL56" s="111"/>
      <c r="TM56" s="111"/>
      <c r="TN56" s="111"/>
    </row>
    <row r="57" spans="1:534" ht="12.75" customHeight="1" x14ac:dyDescent="0.2">
      <c r="A57" s="111"/>
      <c r="B57" s="111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4"/>
      <c r="N57" s="114"/>
      <c r="O57" s="114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4"/>
      <c r="BT57" s="114"/>
      <c r="BU57" s="114"/>
      <c r="BV57" s="111"/>
      <c r="BW57" s="111"/>
      <c r="BX57" s="111"/>
      <c r="BY57" s="111"/>
      <c r="BZ57" s="111"/>
      <c r="CA57" s="111"/>
      <c r="CB57" s="117"/>
      <c r="CC57" s="117"/>
      <c r="CD57" s="111"/>
      <c r="CE57" s="111"/>
      <c r="CF57" s="111"/>
      <c r="CG57" s="117"/>
      <c r="CH57" s="117"/>
      <c r="CI57" s="111"/>
      <c r="CJ57" s="111"/>
      <c r="CK57" s="111"/>
      <c r="CL57" s="117"/>
      <c r="CM57" s="111"/>
      <c r="CN57" s="117"/>
      <c r="CO57" s="117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22"/>
      <c r="FO57" s="112"/>
      <c r="FP57" s="112"/>
      <c r="FQ57" s="111"/>
      <c r="FR57" s="111"/>
      <c r="FS57" s="111"/>
      <c r="FT57" s="111"/>
      <c r="FU57" s="111"/>
      <c r="FV57" s="111"/>
      <c r="FW57" s="111"/>
      <c r="FX57" s="111"/>
      <c r="FY57" s="111"/>
      <c r="FZ57" s="111"/>
      <c r="GA57" s="111"/>
      <c r="GB57" s="111"/>
      <c r="GC57" s="111"/>
      <c r="GD57" s="111"/>
      <c r="GE57" s="111"/>
      <c r="GF57" s="111"/>
      <c r="GG57" s="111"/>
      <c r="GH57" s="111"/>
      <c r="GI57" s="111"/>
      <c r="GJ57" s="111"/>
      <c r="GK57" s="111"/>
      <c r="GL57" s="111"/>
      <c r="GM57" s="111"/>
      <c r="GN57" s="111"/>
      <c r="GO57" s="111"/>
      <c r="GP57" s="111"/>
      <c r="GQ57" s="111"/>
      <c r="GR57" s="111"/>
      <c r="GS57" s="111"/>
      <c r="GT57" s="111"/>
      <c r="GU57" s="111"/>
      <c r="GV57" s="111"/>
      <c r="GW57" s="111"/>
      <c r="GX57" s="111"/>
      <c r="GY57" s="111"/>
      <c r="GZ57" s="111"/>
      <c r="HA57" s="111"/>
      <c r="HB57" s="111"/>
      <c r="HC57" s="111"/>
      <c r="HD57" s="111"/>
      <c r="HE57" s="111"/>
      <c r="HF57" s="111"/>
      <c r="HG57" s="116"/>
      <c r="HH57" s="111"/>
      <c r="HI57" s="111"/>
      <c r="HJ57" s="111"/>
      <c r="HK57" s="111"/>
      <c r="HL57" s="111"/>
      <c r="HM57" s="111"/>
      <c r="HN57" s="111"/>
      <c r="HO57" s="111"/>
      <c r="HP57" s="111"/>
      <c r="HQ57" s="111"/>
      <c r="HR57" s="111"/>
      <c r="HS57" s="111"/>
      <c r="HT57" s="111"/>
      <c r="HU57" s="111"/>
      <c r="HV57" s="111"/>
      <c r="HW57" s="111"/>
      <c r="HX57" s="111"/>
      <c r="HY57" s="111"/>
      <c r="HZ57" s="111"/>
      <c r="IA57" s="111"/>
      <c r="IB57" s="111"/>
      <c r="IC57" s="111"/>
      <c r="ID57" s="111"/>
      <c r="IE57" s="111"/>
      <c r="IF57" s="111"/>
      <c r="IG57" s="111"/>
      <c r="IH57" s="111"/>
      <c r="II57" s="111"/>
      <c r="IJ57" s="111"/>
      <c r="IK57" s="111"/>
      <c r="IL57" s="111"/>
      <c r="IM57" s="111"/>
      <c r="IN57" s="111"/>
      <c r="IO57" s="111"/>
      <c r="IP57" s="111"/>
      <c r="IQ57" s="111"/>
      <c r="IR57" s="111"/>
      <c r="IS57" s="111"/>
      <c r="IT57" s="111"/>
      <c r="IU57" s="111"/>
      <c r="IV57" s="111"/>
      <c r="IW57" s="111"/>
      <c r="IX57" s="111"/>
      <c r="IY57" s="111"/>
      <c r="IZ57" s="111"/>
      <c r="JA57" s="111"/>
      <c r="JB57" s="111"/>
      <c r="JC57" s="111"/>
      <c r="JD57" s="111"/>
      <c r="JE57" s="111"/>
      <c r="JF57" s="111"/>
      <c r="JG57" s="111"/>
      <c r="JH57" s="111"/>
      <c r="JI57" s="111"/>
      <c r="JJ57" s="111"/>
      <c r="JK57" s="111"/>
      <c r="JL57" s="111"/>
      <c r="JM57" s="111"/>
      <c r="JN57" s="111"/>
      <c r="JO57" s="111"/>
      <c r="JP57" s="111"/>
      <c r="JQ57" s="111"/>
      <c r="JR57" s="111"/>
      <c r="JS57" s="111"/>
      <c r="JT57" s="111"/>
      <c r="JU57" s="111"/>
      <c r="JV57" s="111"/>
      <c r="JW57" s="111"/>
      <c r="JX57" s="111"/>
      <c r="JY57" s="111"/>
      <c r="JZ57" s="111"/>
      <c r="KA57" s="111"/>
      <c r="KB57" s="111"/>
      <c r="KC57" s="111"/>
      <c r="KD57" s="111"/>
      <c r="KE57" s="111"/>
      <c r="KF57" s="111"/>
      <c r="KG57" s="111"/>
      <c r="KH57" s="111"/>
      <c r="KI57" s="111"/>
      <c r="KJ57" s="111"/>
      <c r="KK57" s="111"/>
      <c r="KL57" s="111"/>
      <c r="KM57" s="111"/>
      <c r="KN57" s="111"/>
      <c r="KO57" s="111"/>
      <c r="KP57" s="111"/>
      <c r="KQ57" s="111"/>
      <c r="KR57" s="111"/>
      <c r="KS57" s="111"/>
      <c r="KT57" s="111"/>
      <c r="KU57" s="111"/>
      <c r="KV57" s="111"/>
      <c r="KW57" s="111"/>
      <c r="KX57" s="111"/>
      <c r="KY57" s="111"/>
      <c r="KZ57" s="111"/>
      <c r="LA57" s="111"/>
      <c r="LB57" s="111"/>
      <c r="LC57" s="111"/>
      <c r="LD57" s="111"/>
      <c r="LE57" s="111"/>
      <c r="LF57" s="111"/>
      <c r="LG57" s="111"/>
      <c r="LH57" s="111"/>
      <c r="LI57" s="111"/>
      <c r="LJ57" s="111"/>
      <c r="LK57" s="111"/>
      <c r="LL57" s="111"/>
      <c r="LM57" s="111"/>
      <c r="LN57" s="111"/>
      <c r="LO57" s="111"/>
      <c r="LP57" s="111"/>
      <c r="LQ57" s="111"/>
      <c r="LR57" s="111"/>
      <c r="LS57" s="111"/>
      <c r="LT57" s="111"/>
      <c r="LU57" s="111"/>
      <c r="LV57" s="111"/>
      <c r="LW57" s="111"/>
      <c r="LX57" s="111"/>
      <c r="LY57" s="111"/>
      <c r="LZ57" s="111"/>
      <c r="MA57" s="111"/>
      <c r="MB57" s="111"/>
      <c r="MC57" s="111"/>
      <c r="MD57" s="111"/>
      <c r="ME57" s="111"/>
      <c r="MF57" s="111"/>
      <c r="MG57" s="111"/>
      <c r="MH57" s="111"/>
      <c r="MI57" s="111"/>
      <c r="MJ57" s="111"/>
      <c r="MK57" s="111"/>
      <c r="ML57" s="111"/>
      <c r="MM57" s="111"/>
      <c r="MN57" s="111"/>
      <c r="MO57" s="111"/>
      <c r="MP57" s="111"/>
      <c r="MQ57" s="111"/>
      <c r="MR57" s="111"/>
      <c r="MS57" s="111"/>
      <c r="MT57" s="111"/>
      <c r="MU57" s="111"/>
      <c r="MV57" s="111"/>
      <c r="MW57" s="111"/>
      <c r="MX57" s="111"/>
      <c r="MY57" s="111"/>
      <c r="MZ57" s="111"/>
      <c r="NA57" s="111"/>
      <c r="NB57" s="111"/>
      <c r="NC57" s="111"/>
      <c r="ND57" s="111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1"/>
      <c r="NS57" s="111"/>
      <c r="NT57" s="111"/>
      <c r="NU57" s="111"/>
      <c r="NV57" s="111"/>
      <c r="NW57" s="111"/>
      <c r="NX57" s="111"/>
      <c r="NY57" s="111"/>
      <c r="NZ57" s="111"/>
      <c r="OA57" s="111"/>
      <c r="OB57" s="111"/>
      <c r="OC57" s="111"/>
      <c r="OD57" s="111"/>
      <c r="OE57" s="111"/>
      <c r="OF57" s="111"/>
      <c r="OG57" s="111"/>
      <c r="OH57" s="111"/>
      <c r="OI57" s="111"/>
      <c r="OJ57" s="111"/>
      <c r="OK57" s="111"/>
      <c r="OL57" s="111"/>
      <c r="OM57" s="111"/>
      <c r="ON57" s="111"/>
      <c r="OO57" s="111"/>
      <c r="OP57" s="111"/>
      <c r="OQ57" s="111"/>
      <c r="OR57" s="111"/>
      <c r="OS57" s="111"/>
      <c r="OT57" s="111"/>
      <c r="OU57" s="111"/>
      <c r="OV57" s="111"/>
      <c r="OW57" s="111"/>
      <c r="OX57" s="111"/>
      <c r="OY57" s="111"/>
      <c r="OZ57" s="111"/>
      <c r="PA57" s="111"/>
      <c r="PB57" s="111"/>
      <c r="PC57" s="111"/>
      <c r="PD57" s="111"/>
      <c r="PE57" s="111"/>
      <c r="PF57" s="111"/>
      <c r="PG57" s="111"/>
      <c r="PH57" s="111"/>
      <c r="PI57" s="111"/>
      <c r="PJ57" s="111"/>
      <c r="PK57" s="111"/>
      <c r="PL57" s="111"/>
      <c r="PM57" s="111"/>
      <c r="PN57" s="111"/>
      <c r="PO57" s="111"/>
      <c r="PP57" s="111"/>
      <c r="PQ57" s="111"/>
      <c r="PR57" s="111"/>
      <c r="PS57" s="111"/>
      <c r="PT57" s="111"/>
      <c r="PU57" s="111"/>
      <c r="PV57" s="111"/>
      <c r="PW57" s="111"/>
      <c r="PX57" s="111"/>
      <c r="PY57" s="111"/>
      <c r="PZ57" s="111"/>
      <c r="QA57" s="111"/>
      <c r="QB57" s="111"/>
      <c r="QC57" s="111"/>
      <c r="QD57" s="111"/>
      <c r="QE57" s="111"/>
      <c r="QF57" s="111"/>
      <c r="QG57" s="111"/>
      <c r="QH57" s="111"/>
      <c r="QI57" s="111"/>
      <c r="QJ57" s="111"/>
      <c r="QK57" s="111"/>
      <c r="QL57" s="111"/>
      <c r="QM57" s="111"/>
      <c r="QN57" s="111"/>
      <c r="QO57" s="111"/>
      <c r="QP57" s="111"/>
      <c r="QQ57" s="111"/>
      <c r="QR57" s="111"/>
      <c r="QS57" s="111"/>
      <c r="QT57" s="111"/>
      <c r="QU57" s="111"/>
      <c r="QV57" s="111"/>
      <c r="QW57" s="111"/>
      <c r="QX57" s="111"/>
      <c r="QY57" s="111"/>
      <c r="QZ57" s="111"/>
      <c r="RA57" s="111"/>
      <c r="RB57" s="111"/>
      <c r="RC57" s="111"/>
      <c r="RD57" s="111"/>
      <c r="RE57" s="111"/>
      <c r="RF57" s="111"/>
      <c r="RG57" s="111"/>
      <c r="RH57" s="111"/>
      <c r="RI57" s="111"/>
      <c r="RJ57" s="111"/>
      <c r="RK57" s="111"/>
      <c r="RL57" s="111"/>
      <c r="RM57" s="111"/>
      <c r="RN57" s="111"/>
      <c r="RO57" s="111"/>
      <c r="RP57" s="111"/>
      <c r="RQ57" s="111"/>
      <c r="RR57" s="111"/>
      <c r="RS57" s="111"/>
      <c r="RT57" s="111"/>
      <c r="RU57" s="111"/>
      <c r="RV57" s="111"/>
      <c r="RW57" s="111"/>
      <c r="RX57" s="111"/>
      <c r="RY57" s="111"/>
      <c r="RZ57" s="111"/>
      <c r="SA57" s="111"/>
      <c r="SB57" s="111"/>
      <c r="SC57" s="111"/>
      <c r="SD57" s="111"/>
      <c r="SE57" s="111"/>
      <c r="SF57" s="111"/>
      <c r="SG57" s="111"/>
      <c r="SH57" s="111"/>
      <c r="SI57" s="111"/>
      <c r="SJ57" s="111"/>
      <c r="SK57" s="111"/>
      <c r="SL57" s="111"/>
      <c r="SM57" s="111"/>
      <c r="SN57" s="111"/>
      <c r="SO57" s="111"/>
      <c r="SP57" s="111"/>
      <c r="SQ57" s="111"/>
      <c r="SR57" s="111"/>
      <c r="SS57" s="111"/>
      <c r="ST57" s="111"/>
      <c r="SU57" s="111"/>
      <c r="SV57" s="111"/>
      <c r="SW57" s="111"/>
      <c r="SX57" s="111"/>
      <c r="SY57" s="111"/>
      <c r="SZ57" s="111"/>
      <c r="TA57" s="111"/>
      <c r="TB57" s="111"/>
      <c r="TC57" s="111"/>
      <c r="TD57" s="111"/>
      <c r="TE57" s="111"/>
      <c r="TF57" s="111"/>
      <c r="TG57" s="111"/>
      <c r="TH57" s="111"/>
      <c r="TI57" s="111"/>
      <c r="TJ57" s="111"/>
      <c r="TK57" s="111"/>
      <c r="TL57" s="111"/>
      <c r="TM57" s="111"/>
      <c r="TN57" s="111"/>
    </row>
    <row r="58" spans="1:534" ht="12.75" customHeight="1" x14ac:dyDescent="0.2">
      <c r="A58" s="111"/>
      <c r="B58" s="111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4"/>
      <c r="BT58" s="114"/>
      <c r="BU58" s="114"/>
      <c r="BV58" s="111"/>
      <c r="BW58" s="111"/>
      <c r="BX58" s="111"/>
      <c r="BY58" s="111"/>
      <c r="BZ58" s="111"/>
      <c r="CA58" s="111"/>
      <c r="CB58" s="117"/>
      <c r="CC58" s="117"/>
      <c r="CD58" s="111"/>
      <c r="CE58" s="111"/>
      <c r="CF58" s="111"/>
      <c r="CG58" s="117"/>
      <c r="CH58" s="117"/>
      <c r="CI58" s="111"/>
      <c r="CJ58" s="111"/>
      <c r="CK58" s="111"/>
      <c r="CL58" s="117"/>
      <c r="CM58" s="111"/>
      <c r="CN58" s="117"/>
      <c r="CO58" s="117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22"/>
      <c r="FO58" s="112"/>
      <c r="FP58" s="112"/>
      <c r="FQ58" s="111"/>
      <c r="FR58" s="111"/>
      <c r="FS58" s="111"/>
      <c r="FT58" s="111"/>
      <c r="FU58" s="111"/>
      <c r="FV58" s="111"/>
      <c r="FW58" s="111"/>
      <c r="FX58" s="111"/>
      <c r="FY58" s="111"/>
      <c r="FZ58" s="111"/>
      <c r="GA58" s="111"/>
      <c r="GB58" s="111"/>
      <c r="GC58" s="111"/>
      <c r="GD58" s="111"/>
      <c r="GE58" s="111"/>
      <c r="GF58" s="111"/>
      <c r="GG58" s="111"/>
      <c r="GH58" s="111"/>
      <c r="GI58" s="111"/>
      <c r="GJ58" s="111"/>
      <c r="GK58" s="111"/>
      <c r="GL58" s="111"/>
      <c r="GM58" s="111"/>
      <c r="GN58" s="111"/>
      <c r="GO58" s="111"/>
      <c r="GP58" s="111"/>
      <c r="GQ58" s="111"/>
      <c r="GR58" s="111"/>
      <c r="GS58" s="111"/>
      <c r="GT58" s="111"/>
      <c r="GU58" s="111"/>
      <c r="GV58" s="111"/>
      <c r="GW58" s="111"/>
      <c r="GX58" s="111"/>
      <c r="GY58" s="111"/>
      <c r="GZ58" s="111"/>
      <c r="HA58" s="111"/>
      <c r="HB58" s="111"/>
      <c r="HC58" s="111"/>
      <c r="HD58" s="111"/>
      <c r="HE58" s="111"/>
      <c r="HF58" s="111"/>
      <c r="HG58" s="116"/>
      <c r="HH58" s="111"/>
      <c r="HI58" s="111"/>
      <c r="HJ58" s="111"/>
      <c r="HK58" s="111"/>
      <c r="HL58" s="111"/>
      <c r="HM58" s="111"/>
      <c r="HN58" s="111"/>
      <c r="HO58" s="111"/>
      <c r="HP58" s="111"/>
      <c r="HQ58" s="111"/>
      <c r="HR58" s="111"/>
      <c r="HS58" s="111"/>
      <c r="HT58" s="111"/>
      <c r="HU58" s="111"/>
      <c r="HV58" s="111"/>
      <c r="HW58" s="111"/>
      <c r="HX58" s="111"/>
      <c r="HY58" s="111"/>
      <c r="HZ58" s="111"/>
      <c r="IA58" s="111"/>
      <c r="IB58" s="111"/>
      <c r="IC58" s="111"/>
      <c r="ID58" s="111"/>
      <c r="IE58" s="111"/>
      <c r="IF58" s="111"/>
      <c r="IG58" s="111"/>
      <c r="IH58" s="111"/>
      <c r="II58" s="111"/>
      <c r="IJ58" s="111"/>
      <c r="IK58" s="111"/>
      <c r="IL58" s="111"/>
      <c r="IM58" s="111"/>
      <c r="IN58" s="111"/>
      <c r="IO58" s="111"/>
      <c r="IP58" s="111"/>
      <c r="IQ58" s="111"/>
      <c r="IR58" s="111"/>
      <c r="IS58" s="111"/>
      <c r="IT58" s="111"/>
      <c r="IU58" s="111"/>
      <c r="IV58" s="111"/>
      <c r="IW58" s="111"/>
      <c r="IX58" s="111"/>
      <c r="IY58" s="111"/>
      <c r="IZ58" s="111"/>
      <c r="JA58" s="111"/>
      <c r="JB58" s="111"/>
      <c r="JC58" s="111"/>
      <c r="JD58" s="111"/>
      <c r="JE58" s="111"/>
      <c r="JF58" s="111"/>
      <c r="JG58" s="111"/>
      <c r="JH58" s="111"/>
      <c r="JI58" s="111"/>
      <c r="JJ58" s="111"/>
      <c r="JK58" s="111"/>
      <c r="JL58" s="111"/>
      <c r="JM58" s="111"/>
      <c r="JN58" s="111"/>
      <c r="JO58" s="111"/>
      <c r="JP58" s="111"/>
      <c r="JQ58" s="111"/>
      <c r="JR58" s="111"/>
      <c r="JS58" s="111"/>
      <c r="JT58" s="111"/>
      <c r="JU58" s="111"/>
      <c r="JV58" s="111"/>
      <c r="JW58" s="111"/>
      <c r="JX58" s="111"/>
      <c r="JY58" s="111"/>
      <c r="JZ58" s="111"/>
      <c r="KA58" s="111"/>
      <c r="KB58" s="111"/>
      <c r="KC58" s="111"/>
      <c r="KD58" s="111"/>
      <c r="KE58" s="111"/>
      <c r="KF58" s="111"/>
      <c r="KG58" s="111"/>
      <c r="KH58" s="111"/>
      <c r="KI58" s="111"/>
      <c r="KJ58" s="111"/>
      <c r="KK58" s="111"/>
      <c r="KL58" s="111"/>
      <c r="KM58" s="111"/>
      <c r="KN58" s="111"/>
      <c r="KO58" s="111"/>
      <c r="KP58" s="111"/>
      <c r="KQ58" s="111"/>
      <c r="KR58" s="111"/>
      <c r="KS58" s="111"/>
      <c r="KT58" s="111"/>
      <c r="KU58" s="111"/>
      <c r="KV58" s="111"/>
      <c r="KW58" s="111"/>
      <c r="KX58" s="111"/>
      <c r="KY58" s="111"/>
      <c r="KZ58" s="111"/>
      <c r="LA58" s="111"/>
      <c r="LB58" s="111"/>
      <c r="LC58" s="111"/>
      <c r="LD58" s="111"/>
      <c r="LE58" s="111"/>
      <c r="LF58" s="111"/>
      <c r="LG58" s="111"/>
      <c r="LH58" s="111"/>
      <c r="LI58" s="111"/>
      <c r="LJ58" s="111"/>
      <c r="LK58" s="111"/>
      <c r="LL58" s="111"/>
      <c r="LM58" s="111"/>
      <c r="LN58" s="111"/>
      <c r="LO58" s="111"/>
      <c r="LP58" s="111"/>
      <c r="LQ58" s="111"/>
      <c r="LR58" s="111"/>
      <c r="LS58" s="111"/>
      <c r="LT58" s="111"/>
      <c r="LU58" s="111"/>
      <c r="LV58" s="111"/>
      <c r="LW58" s="111"/>
      <c r="LX58" s="111"/>
      <c r="LY58" s="111"/>
      <c r="LZ58" s="111"/>
      <c r="MA58" s="111"/>
      <c r="MB58" s="111"/>
      <c r="MC58" s="111"/>
      <c r="MD58" s="111"/>
      <c r="ME58" s="111"/>
      <c r="MF58" s="111"/>
      <c r="MG58" s="111"/>
      <c r="MH58" s="111"/>
      <c r="MI58" s="111"/>
      <c r="MJ58" s="111"/>
      <c r="MK58" s="111"/>
      <c r="ML58" s="111"/>
      <c r="MM58" s="111"/>
      <c r="MN58" s="111"/>
      <c r="MO58" s="111"/>
      <c r="MP58" s="111"/>
      <c r="MQ58" s="111"/>
      <c r="MR58" s="111"/>
      <c r="MS58" s="111"/>
      <c r="MT58" s="111"/>
      <c r="MU58" s="111"/>
      <c r="MV58" s="111"/>
      <c r="MW58" s="111"/>
      <c r="MX58" s="111"/>
      <c r="MY58" s="111"/>
      <c r="MZ58" s="111"/>
      <c r="NA58" s="111"/>
      <c r="NB58" s="111"/>
      <c r="NC58" s="111"/>
      <c r="ND58" s="111"/>
      <c r="NE58" s="111"/>
      <c r="NF58" s="111"/>
      <c r="NG58" s="111"/>
      <c r="NH58" s="111"/>
      <c r="NI58" s="111"/>
      <c r="NJ58" s="111"/>
      <c r="NK58" s="111"/>
      <c r="NL58" s="111"/>
      <c r="NM58" s="111"/>
      <c r="NN58" s="111"/>
      <c r="NO58" s="111"/>
      <c r="NP58" s="111"/>
      <c r="NQ58" s="111"/>
      <c r="NR58" s="111"/>
      <c r="NS58" s="111"/>
      <c r="NT58" s="111"/>
      <c r="NU58" s="111"/>
      <c r="NV58" s="111"/>
      <c r="NW58" s="111"/>
      <c r="NX58" s="111"/>
      <c r="NY58" s="111"/>
      <c r="NZ58" s="111"/>
      <c r="OA58" s="111"/>
      <c r="OB58" s="111"/>
      <c r="OC58" s="111"/>
      <c r="OD58" s="111"/>
      <c r="OE58" s="111"/>
      <c r="OF58" s="111"/>
      <c r="OG58" s="111"/>
      <c r="OH58" s="111"/>
      <c r="OI58" s="111"/>
      <c r="OJ58" s="111"/>
      <c r="OK58" s="111"/>
      <c r="OL58" s="111"/>
      <c r="OM58" s="111"/>
      <c r="ON58" s="111"/>
      <c r="OO58" s="111"/>
      <c r="OP58" s="111"/>
      <c r="OQ58" s="111"/>
      <c r="OR58" s="111"/>
      <c r="OS58" s="111"/>
      <c r="OT58" s="111"/>
      <c r="OU58" s="111"/>
      <c r="OV58" s="111"/>
      <c r="OW58" s="111"/>
      <c r="OX58" s="111"/>
      <c r="OY58" s="111"/>
      <c r="OZ58" s="111"/>
      <c r="PA58" s="111"/>
      <c r="PB58" s="111"/>
      <c r="PC58" s="111"/>
      <c r="PD58" s="111"/>
      <c r="PE58" s="111"/>
      <c r="PF58" s="111"/>
      <c r="PG58" s="111"/>
      <c r="PH58" s="111"/>
      <c r="PI58" s="111"/>
      <c r="PJ58" s="111"/>
      <c r="PK58" s="111"/>
      <c r="PL58" s="111"/>
      <c r="PM58" s="111"/>
      <c r="PN58" s="111"/>
      <c r="PO58" s="111"/>
      <c r="PP58" s="111"/>
      <c r="PQ58" s="111"/>
      <c r="PR58" s="111"/>
      <c r="PS58" s="111"/>
      <c r="PT58" s="111"/>
      <c r="PU58" s="111"/>
      <c r="PV58" s="111"/>
      <c r="PW58" s="111"/>
      <c r="PX58" s="111"/>
      <c r="PY58" s="111"/>
      <c r="PZ58" s="111"/>
      <c r="QA58" s="111"/>
      <c r="QB58" s="111"/>
      <c r="QC58" s="111"/>
      <c r="QD58" s="111"/>
      <c r="QE58" s="111"/>
      <c r="QF58" s="111"/>
      <c r="QG58" s="111"/>
      <c r="QH58" s="111"/>
      <c r="QI58" s="111"/>
      <c r="QJ58" s="111"/>
      <c r="QK58" s="111"/>
      <c r="QL58" s="111"/>
      <c r="QM58" s="111"/>
      <c r="QN58" s="111"/>
      <c r="QO58" s="111"/>
      <c r="QP58" s="111"/>
      <c r="QQ58" s="111"/>
      <c r="QR58" s="111"/>
      <c r="QS58" s="111"/>
      <c r="QT58" s="111"/>
      <c r="QU58" s="111"/>
      <c r="QV58" s="111"/>
      <c r="QW58" s="111"/>
      <c r="QX58" s="111"/>
      <c r="QY58" s="111"/>
      <c r="QZ58" s="111"/>
      <c r="RA58" s="111"/>
      <c r="RB58" s="111"/>
      <c r="RC58" s="111"/>
      <c r="RD58" s="111"/>
      <c r="RE58" s="111"/>
      <c r="RF58" s="111"/>
      <c r="RG58" s="111"/>
      <c r="RH58" s="111"/>
      <c r="RI58" s="111"/>
      <c r="RJ58" s="111"/>
      <c r="RK58" s="111"/>
      <c r="RL58" s="111"/>
      <c r="RM58" s="111"/>
      <c r="RN58" s="111"/>
      <c r="RO58" s="111"/>
      <c r="RP58" s="111"/>
      <c r="RQ58" s="111"/>
      <c r="RR58" s="111"/>
      <c r="RS58" s="111"/>
      <c r="RT58" s="111"/>
      <c r="RU58" s="111"/>
      <c r="RV58" s="111"/>
      <c r="RW58" s="111"/>
      <c r="RX58" s="111"/>
      <c r="RY58" s="111"/>
      <c r="RZ58" s="111"/>
      <c r="SA58" s="111"/>
      <c r="SB58" s="111"/>
      <c r="SC58" s="111"/>
      <c r="SD58" s="111"/>
      <c r="SE58" s="111"/>
      <c r="SF58" s="111"/>
      <c r="SG58" s="111"/>
      <c r="SH58" s="111"/>
      <c r="SI58" s="111"/>
      <c r="SJ58" s="111"/>
      <c r="SK58" s="111"/>
      <c r="SL58" s="111"/>
      <c r="SM58" s="111"/>
      <c r="SN58" s="111"/>
      <c r="SO58" s="111"/>
      <c r="SP58" s="111"/>
      <c r="SQ58" s="111"/>
      <c r="SR58" s="111"/>
      <c r="SS58" s="111"/>
      <c r="ST58" s="111"/>
      <c r="SU58" s="111"/>
      <c r="SV58" s="111"/>
      <c r="SW58" s="111"/>
      <c r="SX58" s="111"/>
      <c r="SY58" s="111"/>
      <c r="SZ58" s="111"/>
      <c r="TA58" s="111"/>
      <c r="TB58" s="111"/>
      <c r="TC58" s="111"/>
      <c r="TD58" s="111"/>
      <c r="TE58" s="111"/>
      <c r="TF58" s="111"/>
      <c r="TG58" s="111"/>
      <c r="TH58" s="111"/>
      <c r="TI58" s="111"/>
      <c r="TJ58" s="111"/>
      <c r="TK58" s="111"/>
      <c r="TL58" s="111"/>
      <c r="TM58" s="111"/>
      <c r="TN58" s="111"/>
    </row>
    <row r="59" spans="1:534" ht="12.75" customHeight="1" x14ac:dyDescent="0.2">
      <c r="A59" s="111"/>
      <c r="B59" s="111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4"/>
      <c r="N59" s="114"/>
      <c r="O59" s="114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4"/>
      <c r="BT59" s="114"/>
      <c r="BU59" s="114"/>
      <c r="BV59" s="111"/>
      <c r="BW59" s="111"/>
      <c r="BX59" s="111"/>
      <c r="BY59" s="111"/>
      <c r="BZ59" s="111"/>
      <c r="CA59" s="111"/>
      <c r="CB59" s="117"/>
      <c r="CC59" s="117"/>
      <c r="CD59" s="111"/>
      <c r="CE59" s="111"/>
      <c r="CF59" s="111"/>
      <c r="CG59" s="117"/>
      <c r="CH59" s="117"/>
      <c r="CI59" s="111"/>
      <c r="CJ59" s="111"/>
      <c r="CK59" s="111"/>
      <c r="CL59" s="117"/>
      <c r="CM59" s="111"/>
      <c r="CN59" s="117"/>
      <c r="CO59" s="117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1"/>
      <c r="FL59" s="111"/>
      <c r="FM59" s="111"/>
      <c r="FN59" s="122"/>
      <c r="FO59" s="112"/>
      <c r="FP59" s="112"/>
      <c r="FQ59" s="111"/>
      <c r="FR59" s="111"/>
      <c r="FS59" s="111"/>
      <c r="FT59" s="111"/>
      <c r="FU59" s="111"/>
      <c r="FV59" s="111"/>
      <c r="FW59" s="111"/>
      <c r="FX59" s="111"/>
      <c r="FY59" s="111"/>
      <c r="FZ59" s="111"/>
      <c r="GA59" s="111"/>
      <c r="GB59" s="111"/>
      <c r="GC59" s="111"/>
      <c r="GD59" s="111"/>
      <c r="GE59" s="111"/>
      <c r="GF59" s="111"/>
      <c r="GG59" s="111"/>
      <c r="GH59" s="111"/>
      <c r="GI59" s="111"/>
      <c r="GJ59" s="111"/>
      <c r="GK59" s="111"/>
      <c r="GL59" s="111"/>
      <c r="GM59" s="111"/>
      <c r="GN59" s="111"/>
      <c r="GO59" s="111"/>
      <c r="GP59" s="111"/>
      <c r="GQ59" s="111"/>
      <c r="GR59" s="111"/>
      <c r="GS59" s="111"/>
      <c r="GT59" s="111"/>
      <c r="GU59" s="111"/>
      <c r="GV59" s="111"/>
      <c r="GW59" s="111"/>
      <c r="GX59" s="111"/>
      <c r="GY59" s="111"/>
      <c r="GZ59" s="111"/>
      <c r="HA59" s="111"/>
      <c r="HB59" s="111"/>
      <c r="HC59" s="111"/>
      <c r="HD59" s="111"/>
      <c r="HE59" s="111"/>
      <c r="HF59" s="111"/>
      <c r="HG59" s="116"/>
      <c r="HH59" s="111"/>
      <c r="HI59" s="111"/>
      <c r="HJ59" s="111"/>
      <c r="HK59" s="111"/>
      <c r="HL59" s="111"/>
      <c r="HM59" s="111"/>
      <c r="HN59" s="111"/>
      <c r="HO59" s="111"/>
      <c r="HP59" s="111"/>
      <c r="HQ59" s="111"/>
      <c r="HR59" s="111"/>
      <c r="HS59" s="111"/>
      <c r="HT59" s="111"/>
      <c r="HU59" s="111"/>
      <c r="HV59" s="111"/>
      <c r="HW59" s="111"/>
      <c r="HX59" s="111"/>
      <c r="HY59" s="111"/>
      <c r="HZ59" s="111"/>
      <c r="IA59" s="111"/>
      <c r="IB59" s="111"/>
      <c r="IC59" s="111"/>
      <c r="ID59" s="111"/>
      <c r="IE59" s="111"/>
      <c r="IF59" s="111"/>
      <c r="IG59" s="111"/>
      <c r="IH59" s="111"/>
      <c r="II59" s="111"/>
      <c r="IJ59" s="111"/>
      <c r="IK59" s="111"/>
      <c r="IL59" s="111"/>
      <c r="IM59" s="111"/>
      <c r="IN59" s="111"/>
      <c r="IO59" s="111"/>
      <c r="IP59" s="111"/>
      <c r="IQ59" s="111"/>
      <c r="IR59" s="111"/>
      <c r="IS59" s="111"/>
      <c r="IT59" s="111"/>
      <c r="IU59" s="111"/>
      <c r="IV59" s="111"/>
      <c r="IW59" s="111"/>
      <c r="IX59" s="111"/>
      <c r="IY59" s="111"/>
      <c r="IZ59" s="111"/>
      <c r="JA59" s="111"/>
      <c r="JB59" s="111"/>
      <c r="JC59" s="111"/>
      <c r="JD59" s="111"/>
      <c r="JE59" s="111"/>
      <c r="JF59" s="111"/>
      <c r="JG59" s="111"/>
      <c r="JH59" s="111"/>
      <c r="JI59" s="111"/>
      <c r="JJ59" s="111"/>
      <c r="JK59" s="111"/>
      <c r="JL59" s="111"/>
      <c r="JM59" s="111"/>
      <c r="JN59" s="111"/>
      <c r="JO59" s="111"/>
      <c r="JP59" s="111"/>
      <c r="JQ59" s="111"/>
      <c r="JR59" s="111"/>
      <c r="JS59" s="111"/>
      <c r="JT59" s="111"/>
      <c r="JU59" s="111"/>
      <c r="JV59" s="111"/>
      <c r="JW59" s="111"/>
      <c r="JX59" s="111"/>
      <c r="JY59" s="111"/>
      <c r="JZ59" s="111"/>
      <c r="KA59" s="111"/>
      <c r="KB59" s="111"/>
      <c r="KC59" s="111"/>
      <c r="KD59" s="111"/>
      <c r="KE59" s="111"/>
      <c r="KF59" s="111"/>
      <c r="KG59" s="111"/>
      <c r="KH59" s="111"/>
      <c r="KI59" s="111"/>
      <c r="KJ59" s="111"/>
      <c r="KK59" s="111"/>
      <c r="KL59" s="111"/>
      <c r="KM59" s="111"/>
      <c r="KN59" s="111"/>
      <c r="KO59" s="111"/>
      <c r="KP59" s="111"/>
      <c r="KQ59" s="111"/>
      <c r="KR59" s="111"/>
      <c r="KS59" s="111"/>
      <c r="KT59" s="111"/>
      <c r="KU59" s="111"/>
      <c r="KV59" s="111"/>
      <c r="KW59" s="111"/>
      <c r="KX59" s="111"/>
      <c r="KY59" s="111"/>
      <c r="KZ59" s="111"/>
      <c r="LA59" s="111"/>
      <c r="LB59" s="111"/>
      <c r="LC59" s="111"/>
      <c r="LD59" s="111"/>
      <c r="LE59" s="111"/>
      <c r="LF59" s="111"/>
      <c r="LG59" s="111"/>
      <c r="LH59" s="111"/>
      <c r="LI59" s="111"/>
      <c r="LJ59" s="111"/>
      <c r="LK59" s="111"/>
      <c r="LL59" s="111"/>
      <c r="LM59" s="111"/>
      <c r="LN59" s="111"/>
      <c r="LO59" s="111"/>
      <c r="LP59" s="111"/>
      <c r="LQ59" s="111"/>
      <c r="LR59" s="111"/>
      <c r="LS59" s="111"/>
      <c r="LT59" s="111"/>
      <c r="LU59" s="111"/>
      <c r="LV59" s="111"/>
      <c r="LW59" s="111"/>
      <c r="LX59" s="111"/>
      <c r="LY59" s="111"/>
      <c r="LZ59" s="111"/>
      <c r="MA59" s="111"/>
      <c r="MB59" s="111"/>
      <c r="MC59" s="111"/>
      <c r="MD59" s="111"/>
      <c r="ME59" s="111"/>
      <c r="MF59" s="111"/>
      <c r="MG59" s="111"/>
      <c r="MH59" s="111"/>
      <c r="MI59" s="111"/>
      <c r="MJ59" s="111"/>
      <c r="MK59" s="111"/>
      <c r="ML59" s="111"/>
      <c r="MM59" s="111"/>
      <c r="MN59" s="111"/>
      <c r="MO59" s="111"/>
      <c r="MP59" s="111"/>
      <c r="MQ59" s="111"/>
      <c r="MR59" s="111"/>
      <c r="MS59" s="111"/>
      <c r="MT59" s="111"/>
      <c r="MU59" s="111"/>
      <c r="MV59" s="111"/>
      <c r="MW59" s="111"/>
      <c r="MX59" s="111"/>
      <c r="MY59" s="111"/>
      <c r="MZ59" s="111"/>
      <c r="NA59" s="111"/>
      <c r="NB59" s="111"/>
      <c r="NC59" s="111"/>
      <c r="ND59" s="111"/>
      <c r="NE59" s="111"/>
      <c r="NF59" s="111"/>
      <c r="NG59" s="111"/>
      <c r="NH59" s="111"/>
      <c r="NI59" s="111"/>
      <c r="NJ59" s="111"/>
      <c r="NK59" s="111"/>
      <c r="NL59" s="111"/>
      <c r="NM59" s="111"/>
      <c r="NN59" s="111"/>
      <c r="NO59" s="111"/>
      <c r="NP59" s="111"/>
      <c r="NQ59" s="111"/>
      <c r="NR59" s="111"/>
      <c r="NS59" s="111"/>
      <c r="NT59" s="111"/>
      <c r="NU59" s="111"/>
      <c r="NV59" s="111"/>
      <c r="NW59" s="111"/>
      <c r="NX59" s="111"/>
      <c r="NY59" s="111"/>
      <c r="NZ59" s="111"/>
      <c r="OA59" s="111"/>
      <c r="OB59" s="111"/>
      <c r="OC59" s="111"/>
      <c r="OD59" s="111"/>
      <c r="OE59" s="111"/>
      <c r="OF59" s="111"/>
      <c r="OG59" s="111"/>
      <c r="OH59" s="111"/>
      <c r="OI59" s="111"/>
      <c r="OJ59" s="111"/>
      <c r="OK59" s="111"/>
      <c r="OL59" s="111"/>
      <c r="OM59" s="111"/>
      <c r="ON59" s="111"/>
      <c r="OO59" s="111"/>
      <c r="OP59" s="111"/>
      <c r="OQ59" s="111"/>
      <c r="OR59" s="111"/>
      <c r="OS59" s="111"/>
      <c r="OT59" s="111"/>
      <c r="OU59" s="111"/>
      <c r="OV59" s="111"/>
      <c r="OW59" s="111"/>
      <c r="OX59" s="111"/>
      <c r="OY59" s="111"/>
      <c r="OZ59" s="111"/>
      <c r="PA59" s="111"/>
      <c r="PB59" s="111"/>
      <c r="PC59" s="111"/>
      <c r="PD59" s="111"/>
      <c r="PE59" s="111"/>
      <c r="PF59" s="111"/>
      <c r="PG59" s="111"/>
      <c r="PH59" s="111"/>
      <c r="PI59" s="111"/>
      <c r="PJ59" s="111"/>
      <c r="PK59" s="111"/>
      <c r="PL59" s="111"/>
      <c r="PM59" s="111"/>
      <c r="PN59" s="111"/>
      <c r="PO59" s="111"/>
      <c r="PP59" s="111"/>
      <c r="PQ59" s="111"/>
      <c r="PR59" s="111"/>
      <c r="PS59" s="111"/>
      <c r="PT59" s="111"/>
      <c r="PU59" s="111"/>
      <c r="PV59" s="111"/>
      <c r="PW59" s="111"/>
      <c r="PX59" s="111"/>
      <c r="PY59" s="111"/>
      <c r="PZ59" s="111"/>
      <c r="QA59" s="111"/>
      <c r="QB59" s="111"/>
      <c r="QC59" s="111"/>
      <c r="QD59" s="111"/>
      <c r="QE59" s="111"/>
      <c r="QF59" s="111"/>
      <c r="QG59" s="111"/>
      <c r="QH59" s="111"/>
      <c r="QI59" s="111"/>
      <c r="QJ59" s="111"/>
      <c r="QK59" s="111"/>
      <c r="QL59" s="111"/>
      <c r="QM59" s="111"/>
      <c r="QN59" s="111"/>
      <c r="QO59" s="111"/>
      <c r="QP59" s="111"/>
      <c r="QQ59" s="111"/>
      <c r="QR59" s="111"/>
      <c r="QS59" s="111"/>
      <c r="QT59" s="111"/>
      <c r="QU59" s="111"/>
      <c r="QV59" s="111"/>
      <c r="QW59" s="111"/>
      <c r="QX59" s="111"/>
      <c r="QY59" s="111"/>
      <c r="QZ59" s="111"/>
      <c r="RA59" s="111"/>
      <c r="RB59" s="111"/>
      <c r="RC59" s="111"/>
      <c r="RD59" s="111"/>
      <c r="RE59" s="111"/>
      <c r="RF59" s="111"/>
      <c r="RG59" s="111"/>
      <c r="RH59" s="111"/>
      <c r="RI59" s="111"/>
      <c r="RJ59" s="111"/>
      <c r="RK59" s="111"/>
      <c r="RL59" s="111"/>
      <c r="RM59" s="111"/>
      <c r="RN59" s="111"/>
      <c r="RO59" s="111"/>
      <c r="RP59" s="111"/>
      <c r="RQ59" s="111"/>
      <c r="RR59" s="111"/>
      <c r="RS59" s="111"/>
      <c r="RT59" s="111"/>
      <c r="RU59" s="111"/>
      <c r="RV59" s="111"/>
      <c r="RW59" s="111"/>
      <c r="RX59" s="111"/>
      <c r="RY59" s="111"/>
      <c r="RZ59" s="111"/>
      <c r="SA59" s="111"/>
      <c r="SB59" s="111"/>
      <c r="SC59" s="111"/>
      <c r="SD59" s="111"/>
      <c r="SE59" s="111"/>
      <c r="SF59" s="111"/>
      <c r="SG59" s="111"/>
      <c r="SH59" s="111"/>
      <c r="SI59" s="111"/>
      <c r="SJ59" s="111"/>
      <c r="SK59" s="111"/>
      <c r="SL59" s="111"/>
      <c r="SM59" s="111"/>
      <c r="SN59" s="111"/>
      <c r="SO59" s="111"/>
      <c r="SP59" s="111"/>
      <c r="SQ59" s="111"/>
      <c r="SR59" s="111"/>
      <c r="SS59" s="111"/>
      <c r="ST59" s="111"/>
      <c r="SU59" s="111"/>
      <c r="SV59" s="111"/>
      <c r="SW59" s="111"/>
      <c r="SX59" s="111"/>
      <c r="SY59" s="111"/>
      <c r="SZ59" s="111"/>
      <c r="TA59" s="111"/>
      <c r="TB59" s="111"/>
      <c r="TC59" s="111"/>
      <c r="TD59" s="111"/>
      <c r="TE59" s="111"/>
      <c r="TF59" s="111"/>
      <c r="TG59" s="111"/>
      <c r="TH59" s="111"/>
      <c r="TI59" s="111"/>
      <c r="TJ59" s="111"/>
      <c r="TK59" s="111"/>
      <c r="TL59" s="111"/>
      <c r="TM59" s="111"/>
      <c r="TN59" s="111"/>
    </row>
    <row r="60" spans="1:534" ht="12.75" customHeight="1" x14ac:dyDescent="0.2">
      <c r="A60" s="111"/>
      <c r="B60" s="111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4"/>
      <c r="N60" s="114"/>
      <c r="O60" s="114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4"/>
      <c r="BT60" s="114"/>
      <c r="BU60" s="114"/>
      <c r="BV60" s="111"/>
      <c r="BW60" s="111"/>
      <c r="BX60" s="111"/>
      <c r="BY60" s="111"/>
      <c r="BZ60" s="111"/>
      <c r="CA60" s="111"/>
      <c r="CB60" s="117"/>
      <c r="CC60" s="117"/>
      <c r="CD60" s="111"/>
      <c r="CE60" s="111"/>
      <c r="CF60" s="111"/>
      <c r="CG60" s="117"/>
      <c r="CH60" s="117"/>
      <c r="CI60" s="111"/>
      <c r="CJ60" s="111"/>
      <c r="CK60" s="111"/>
      <c r="CL60" s="117"/>
      <c r="CM60" s="111"/>
      <c r="CN60" s="117"/>
      <c r="CO60" s="117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22"/>
      <c r="FO60" s="112"/>
      <c r="FP60" s="112"/>
      <c r="FQ60" s="111"/>
      <c r="FR60" s="111"/>
      <c r="FS60" s="111"/>
      <c r="FT60" s="111"/>
      <c r="FU60" s="111"/>
      <c r="FV60" s="111"/>
      <c r="FW60" s="111"/>
      <c r="FX60" s="111"/>
      <c r="FY60" s="111"/>
      <c r="FZ60" s="111"/>
      <c r="GA60" s="111"/>
      <c r="GB60" s="111"/>
      <c r="GC60" s="111"/>
      <c r="GD60" s="111"/>
      <c r="GE60" s="111"/>
      <c r="GF60" s="111"/>
      <c r="GG60" s="111"/>
      <c r="GH60" s="111"/>
      <c r="GI60" s="111"/>
      <c r="GJ60" s="111"/>
      <c r="GK60" s="111"/>
      <c r="GL60" s="111"/>
      <c r="GM60" s="111"/>
      <c r="GN60" s="111"/>
      <c r="GO60" s="111"/>
      <c r="GP60" s="111"/>
      <c r="GQ60" s="111"/>
      <c r="GR60" s="111"/>
      <c r="GS60" s="111"/>
      <c r="GT60" s="111"/>
      <c r="GU60" s="111"/>
      <c r="GV60" s="111"/>
      <c r="GW60" s="111"/>
      <c r="GX60" s="111"/>
      <c r="GY60" s="111"/>
      <c r="GZ60" s="111"/>
      <c r="HA60" s="111"/>
      <c r="HB60" s="111"/>
      <c r="HC60" s="111"/>
      <c r="HD60" s="111"/>
      <c r="HE60" s="111"/>
      <c r="HF60" s="111"/>
      <c r="HG60" s="116"/>
      <c r="HH60" s="111"/>
      <c r="HI60" s="111"/>
      <c r="HJ60" s="111"/>
      <c r="HK60" s="111"/>
      <c r="HL60" s="111"/>
      <c r="HM60" s="111"/>
      <c r="HN60" s="111"/>
      <c r="HO60" s="111"/>
      <c r="HP60" s="111"/>
      <c r="HQ60" s="111"/>
      <c r="HR60" s="111"/>
      <c r="HS60" s="111"/>
      <c r="HT60" s="111"/>
      <c r="HU60" s="111"/>
      <c r="HV60" s="111"/>
      <c r="HW60" s="111"/>
      <c r="HX60" s="111"/>
      <c r="HY60" s="111"/>
      <c r="HZ60" s="111"/>
      <c r="IA60" s="111"/>
      <c r="IB60" s="111"/>
      <c r="IC60" s="111"/>
      <c r="ID60" s="111"/>
      <c r="IE60" s="111"/>
      <c r="IF60" s="111"/>
      <c r="IG60" s="111"/>
      <c r="IH60" s="111"/>
      <c r="II60" s="111"/>
      <c r="IJ60" s="111"/>
      <c r="IK60" s="111"/>
      <c r="IL60" s="111"/>
      <c r="IM60" s="111"/>
      <c r="IN60" s="111"/>
      <c r="IO60" s="111"/>
      <c r="IP60" s="111"/>
      <c r="IQ60" s="111"/>
      <c r="IR60" s="111"/>
      <c r="IS60" s="111"/>
      <c r="IT60" s="111"/>
      <c r="IU60" s="111"/>
      <c r="IV60" s="111"/>
      <c r="IW60" s="111"/>
      <c r="IX60" s="111"/>
      <c r="IY60" s="111"/>
      <c r="IZ60" s="111"/>
      <c r="JA60" s="111"/>
      <c r="JB60" s="111"/>
      <c r="JC60" s="111"/>
      <c r="JD60" s="111"/>
      <c r="JE60" s="111"/>
      <c r="JF60" s="111"/>
      <c r="JG60" s="111"/>
      <c r="JH60" s="111"/>
      <c r="JI60" s="111"/>
      <c r="JJ60" s="111"/>
      <c r="JK60" s="111"/>
      <c r="JL60" s="111"/>
      <c r="JM60" s="111"/>
      <c r="JN60" s="111"/>
      <c r="JO60" s="111"/>
      <c r="JP60" s="111"/>
      <c r="JQ60" s="111"/>
      <c r="JR60" s="111"/>
      <c r="JS60" s="111"/>
      <c r="JT60" s="111"/>
      <c r="JU60" s="111"/>
      <c r="JV60" s="111"/>
      <c r="JW60" s="111"/>
      <c r="JX60" s="111"/>
      <c r="JY60" s="111"/>
      <c r="JZ60" s="111"/>
      <c r="KA60" s="111"/>
      <c r="KB60" s="111"/>
      <c r="KC60" s="111"/>
      <c r="KD60" s="111"/>
      <c r="KE60" s="111"/>
      <c r="KF60" s="111"/>
      <c r="KG60" s="111"/>
      <c r="KH60" s="111"/>
      <c r="KI60" s="111"/>
      <c r="KJ60" s="111"/>
      <c r="KK60" s="111"/>
      <c r="KL60" s="111"/>
      <c r="KM60" s="111"/>
      <c r="KN60" s="111"/>
      <c r="KO60" s="111"/>
      <c r="KP60" s="111"/>
      <c r="KQ60" s="111"/>
      <c r="KR60" s="111"/>
      <c r="KS60" s="111"/>
      <c r="KT60" s="111"/>
      <c r="KU60" s="111"/>
      <c r="KV60" s="111"/>
      <c r="KW60" s="111"/>
      <c r="KX60" s="111"/>
      <c r="KY60" s="111"/>
      <c r="KZ60" s="111"/>
      <c r="LA60" s="111"/>
      <c r="LB60" s="111"/>
      <c r="LC60" s="111"/>
      <c r="LD60" s="111"/>
      <c r="LE60" s="111"/>
      <c r="LF60" s="111"/>
      <c r="LG60" s="111"/>
      <c r="LH60" s="111"/>
      <c r="LI60" s="111"/>
      <c r="LJ60" s="111"/>
      <c r="LK60" s="111"/>
      <c r="LL60" s="111"/>
      <c r="LM60" s="111"/>
      <c r="LN60" s="111"/>
      <c r="LO60" s="111"/>
      <c r="LP60" s="111"/>
      <c r="LQ60" s="111"/>
      <c r="LR60" s="111"/>
      <c r="LS60" s="111"/>
      <c r="LT60" s="111"/>
      <c r="LU60" s="111"/>
      <c r="LV60" s="111"/>
      <c r="LW60" s="111"/>
      <c r="LX60" s="111"/>
      <c r="LY60" s="111"/>
      <c r="LZ60" s="111"/>
      <c r="MA60" s="111"/>
      <c r="MB60" s="111"/>
      <c r="MC60" s="111"/>
      <c r="MD60" s="111"/>
      <c r="ME60" s="111"/>
      <c r="MF60" s="111"/>
      <c r="MG60" s="111"/>
      <c r="MH60" s="111"/>
      <c r="MI60" s="111"/>
      <c r="MJ60" s="111"/>
      <c r="MK60" s="111"/>
      <c r="ML60" s="111"/>
      <c r="MM60" s="111"/>
      <c r="MN60" s="111"/>
      <c r="MO60" s="111"/>
      <c r="MP60" s="111"/>
      <c r="MQ60" s="111"/>
      <c r="MR60" s="111"/>
      <c r="MS60" s="111"/>
      <c r="MT60" s="111"/>
      <c r="MU60" s="111"/>
      <c r="MV60" s="111"/>
      <c r="MW60" s="111"/>
      <c r="MX60" s="111"/>
      <c r="MY60" s="111"/>
      <c r="MZ60" s="111"/>
      <c r="NA60" s="111"/>
      <c r="NB60" s="111"/>
      <c r="NC60" s="111"/>
      <c r="ND60" s="111"/>
      <c r="NE60" s="111"/>
      <c r="NF60" s="111"/>
      <c r="NG60" s="111"/>
      <c r="NH60" s="111"/>
      <c r="NI60" s="111"/>
      <c r="NJ60" s="111"/>
      <c r="NK60" s="111"/>
      <c r="NL60" s="111"/>
      <c r="NM60" s="111"/>
      <c r="NN60" s="111"/>
      <c r="NO60" s="111"/>
      <c r="NP60" s="111"/>
      <c r="NQ60" s="111"/>
      <c r="NR60" s="111"/>
      <c r="NS60" s="111"/>
      <c r="NT60" s="111"/>
      <c r="NU60" s="111"/>
      <c r="NV60" s="111"/>
      <c r="NW60" s="111"/>
      <c r="NX60" s="111"/>
      <c r="NY60" s="111"/>
      <c r="NZ60" s="111"/>
      <c r="OA60" s="111"/>
      <c r="OB60" s="111"/>
      <c r="OC60" s="111"/>
      <c r="OD60" s="111"/>
      <c r="OE60" s="111"/>
      <c r="OF60" s="111"/>
      <c r="OG60" s="111"/>
      <c r="OH60" s="111"/>
      <c r="OI60" s="111"/>
      <c r="OJ60" s="111"/>
      <c r="OK60" s="111"/>
      <c r="OL60" s="111"/>
      <c r="OM60" s="111"/>
      <c r="ON60" s="111"/>
      <c r="OO60" s="111"/>
      <c r="OP60" s="111"/>
      <c r="OQ60" s="111"/>
      <c r="OR60" s="111"/>
      <c r="OS60" s="111"/>
      <c r="OT60" s="111"/>
      <c r="OU60" s="111"/>
      <c r="OV60" s="111"/>
      <c r="OW60" s="111"/>
      <c r="OX60" s="111"/>
      <c r="OY60" s="111"/>
      <c r="OZ60" s="111"/>
      <c r="PA60" s="111"/>
      <c r="PB60" s="111"/>
      <c r="PC60" s="111"/>
      <c r="PD60" s="111"/>
      <c r="PE60" s="111"/>
      <c r="PF60" s="111"/>
      <c r="PG60" s="111"/>
      <c r="PH60" s="111"/>
      <c r="PI60" s="111"/>
      <c r="PJ60" s="111"/>
      <c r="PK60" s="111"/>
      <c r="PL60" s="111"/>
      <c r="PM60" s="111"/>
      <c r="PN60" s="111"/>
      <c r="PO60" s="111"/>
      <c r="PP60" s="111"/>
      <c r="PQ60" s="111"/>
      <c r="PR60" s="111"/>
      <c r="PS60" s="111"/>
      <c r="PT60" s="111"/>
      <c r="PU60" s="111"/>
      <c r="PV60" s="111"/>
      <c r="PW60" s="111"/>
      <c r="PX60" s="111"/>
      <c r="PY60" s="111"/>
      <c r="PZ60" s="111"/>
      <c r="QA60" s="111"/>
      <c r="QB60" s="111"/>
      <c r="QC60" s="111"/>
      <c r="QD60" s="111"/>
      <c r="QE60" s="111"/>
      <c r="QF60" s="111"/>
      <c r="QG60" s="111"/>
      <c r="QH60" s="111"/>
      <c r="QI60" s="111"/>
      <c r="QJ60" s="111"/>
      <c r="QK60" s="111"/>
      <c r="QL60" s="111"/>
      <c r="QM60" s="111"/>
      <c r="QN60" s="111"/>
      <c r="QO60" s="111"/>
      <c r="QP60" s="111"/>
      <c r="QQ60" s="111"/>
      <c r="QR60" s="111"/>
      <c r="QS60" s="111"/>
      <c r="QT60" s="111"/>
      <c r="QU60" s="111"/>
      <c r="QV60" s="111"/>
      <c r="QW60" s="111"/>
      <c r="QX60" s="111"/>
      <c r="QY60" s="111"/>
      <c r="QZ60" s="111"/>
      <c r="RA60" s="111"/>
      <c r="RB60" s="111"/>
      <c r="RC60" s="111"/>
      <c r="RD60" s="111"/>
      <c r="RE60" s="111"/>
      <c r="RF60" s="111"/>
      <c r="RG60" s="111"/>
      <c r="RH60" s="111"/>
      <c r="RI60" s="111"/>
      <c r="RJ60" s="111"/>
      <c r="RK60" s="111"/>
      <c r="RL60" s="111"/>
      <c r="RM60" s="111"/>
      <c r="RN60" s="111"/>
      <c r="RO60" s="111"/>
      <c r="RP60" s="111"/>
      <c r="RQ60" s="111"/>
      <c r="RR60" s="111"/>
      <c r="RS60" s="111"/>
      <c r="RT60" s="111"/>
      <c r="RU60" s="111"/>
      <c r="RV60" s="111"/>
      <c r="RW60" s="111"/>
      <c r="RX60" s="111"/>
      <c r="RY60" s="111"/>
      <c r="RZ60" s="111"/>
      <c r="SA60" s="111"/>
      <c r="SB60" s="111"/>
      <c r="SC60" s="111"/>
      <c r="SD60" s="111"/>
      <c r="SE60" s="111"/>
      <c r="SF60" s="111"/>
      <c r="SG60" s="111"/>
      <c r="SH60" s="111"/>
      <c r="SI60" s="111"/>
      <c r="SJ60" s="111"/>
      <c r="SK60" s="111"/>
      <c r="SL60" s="111"/>
      <c r="SM60" s="111"/>
      <c r="SN60" s="111"/>
      <c r="SO60" s="111"/>
      <c r="SP60" s="111"/>
      <c r="SQ60" s="111"/>
      <c r="SR60" s="111"/>
      <c r="SS60" s="111"/>
      <c r="ST60" s="111"/>
      <c r="SU60" s="111"/>
      <c r="SV60" s="111"/>
      <c r="SW60" s="111"/>
      <c r="SX60" s="111"/>
      <c r="SY60" s="111"/>
      <c r="SZ60" s="111"/>
      <c r="TA60" s="111"/>
      <c r="TB60" s="111"/>
      <c r="TC60" s="111"/>
      <c r="TD60" s="111"/>
      <c r="TE60" s="111"/>
      <c r="TF60" s="111"/>
      <c r="TG60" s="111"/>
      <c r="TH60" s="111"/>
      <c r="TI60" s="111"/>
      <c r="TJ60" s="111"/>
      <c r="TK60" s="111"/>
      <c r="TL60" s="111"/>
      <c r="TM60" s="111"/>
      <c r="TN60" s="111"/>
    </row>
    <row r="61" spans="1:534" ht="12.75" customHeight="1" x14ac:dyDescent="0.2">
      <c r="A61" s="111"/>
      <c r="B61" s="111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4"/>
      <c r="N61" s="114"/>
      <c r="O61" s="114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4"/>
      <c r="BT61" s="114"/>
      <c r="BU61" s="114"/>
      <c r="BV61" s="111"/>
      <c r="BW61" s="111"/>
      <c r="BX61" s="111"/>
      <c r="BY61" s="111"/>
      <c r="BZ61" s="111"/>
      <c r="CA61" s="111"/>
      <c r="CB61" s="117"/>
      <c r="CC61" s="117"/>
      <c r="CD61" s="111"/>
      <c r="CE61" s="111"/>
      <c r="CF61" s="111"/>
      <c r="CG61" s="117"/>
      <c r="CH61" s="117"/>
      <c r="CI61" s="111"/>
      <c r="CJ61" s="111"/>
      <c r="CK61" s="111"/>
      <c r="CL61" s="117"/>
      <c r="CM61" s="111"/>
      <c r="CN61" s="117"/>
      <c r="CO61" s="117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1"/>
      <c r="FL61" s="111"/>
      <c r="FM61" s="111"/>
      <c r="FN61" s="122"/>
      <c r="FO61" s="112"/>
      <c r="FP61" s="112"/>
      <c r="FQ61" s="111"/>
      <c r="FR61" s="111"/>
      <c r="FS61" s="111"/>
      <c r="FT61" s="111"/>
      <c r="FU61" s="111"/>
      <c r="FV61" s="111"/>
      <c r="FW61" s="111"/>
      <c r="FX61" s="111"/>
      <c r="FY61" s="111"/>
      <c r="FZ61" s="111"/>
      <c r="GA61" s="111"/>
      <c r="GB61" s="111"/>
      <c r="GC61" s="111"/>
      <c r="GD61" s="111"/>
      <c r="GE61" s="111"/>
      <c r="GF61" s="111"/>
      <c r="GG61" s="111"/>
      <c r="GH61" s="111"/>
      <c r="GI61" s="111"/>
      <c r="GJ61" s="111"/>
      <c r="GK61" s="111"/>
      <c r="GL61" s="111"/>
      <c r="GM61" s="111"/>
      <c r="GN61" s="111"/>
      <c r="GO61" s="111"/>
      <c r="GP61" s="111"/>
      <c r="GQ61" s="111"/>
      <c r="GR61" s="111"/>
      <c r="GS61" s="111"/>
      <c r="GT61" s="111"/>
      <c r="GU61" s="111"/>
      <c r="GV61" s="111"/>
      <c r="GW61" s="111"/>
      <c r="GX61" s="111"/>
      <c r="GY61" s="111"/>
      <c r="GZ61" s="111"/>
      <c r="HA61" s="111"/>
      <c r="HB61" s="111"/>
      <c r="HC61" s="111"/>
      <c r="HD61" s="111"/>
      <c r="HE61" s="111"/>
      <c r="HF61" s="111"/>
      <c r="HG61" s="116"/>
      <c r="HH61" s="111"/>
      <c r="HI61" s="111"/>
      <c r="HJ61" s="111"/>
      <c r="HK61" s="111"/>
      <c r="HL61" s="111"/>
      <c r="HM61" s="111"/>
      <c r="HN61" s="111"/>
      <c r="HO61" s="111"/>
      <c r="HP61" s="111"/>
      <c r="HQ61" s="111"/>
      <c r="HR61" s="111"/>
      <c r="HS61" s="111"/>
      <c r="HT61" s="111"/>
      <c r="HU61" s="111"/>
      <c r="HV61" s="111"/>
      <c r="HW61" s="111"/>
      <c r="HX61" s="111"/>
      <c r="HY61" s="111"/>
      <c r="HZ61" s="111"/>
      <c r="IA61" s="111"/>
      <c r="IB61" s="111"/>
      <c r="IC61" s="111"/>
      <c r="ID61" s="111"/>
      <c r="IE61" s="111"/>
      <c r="IF61" s="111"/>
      <c r="IG61" s="111"/>
      <c r="IH61" s="111"/>
      <c r="II61" s="111"/>
      <c r="IJ61" s="111"/>
      <c r="IK61" s="111"/>
      <c r="IL61" s="111"/>
      <c r="IM61" s="111"/>
      <c r="IN61" s="111"/>
      <c r="IO61" s="111"/>
      <c r="IP61" s="111"/>
      <c r="IQ61" s="111"/>
      <c r="IR61" s="111"/>
      <c r="IS61" s="111"/>
      <c r="IT61" s="111"/>
      <c r="IU61" s="111"/>
      <c r="IV61" s="111"/>
      <c r="IW61" s="111"/>
      <c r="IX61" s="111"/>
      <c r="IY61" s="111"/>
      <c r="IZ61" s="111"/>
      <c r="JA61" s="111"/>
      <c r="JB61" s="111"/>
      <c r="JC61" s="111"/>
      <c r="JD61" s="111"/>
      <c r="JE61" s="111"/>
      <c r="JF61" s="111"/>
      <c r="JG61" s="111"/>
      <c r="JH61" s="111"/>
      <c r="JI61" s="111"/>
      <c r="JJ61" s="111"/>
      <c r="JK61" s="111"/>
      <c r="JL61" s="111"/>
      <c r="JM61" s="111"/>
      <c r="JN61" s="111"/>
      <c r="JO61" s="111"/>
      <c r="JP61" s="111"/>
      <c r="JQ61" s="111"/>
      <c r="JR61" s="111"/>
      <c r="JS61" s="111"/>
      <c r="JT61" s="111"/>
      <c r="JU61" s="111"/>
      <c r="JV61" s="111"/>
      <c r="JW61" s="111"/>
      <c r="JX61" s="111"/>
      <c r="JY61" s="111"/>
      <c r="JZ61" s="111"/>
      <c r="KA61" s="111"/>
      <c r="KB61" s="111"/>
      <c r="KC61" s="111"/>
      <c r="KD61" s="111"/>
      <c r="KE61" s="111"/>
      <c r="KF61" s="111"/>
      <c r="KG61" s="111"/>
      <c r="KH61" s="111"/>
      <c r="KI61" s="111"/>
      <c r="KJ61" s="111"/>
      <c r="KK61" s="111"/>
      <c r="KL61" s="111"/>
      <c r="KM61" s="111"/>
      <c r="KN61" s="111"/>
      <c r="KO61" s="111"/>
      <c r="KP61" s="111"/>
      <c r="KQ61" s="111"/>
      <c r="KR61" s="111"/>
      <c r="KS61" s="111"/>
      <c r="KT61" s="111"/>
      <c r="KU61" s="111"/>
      <c r="KV61" s="111"/>
      <c r="KW61" s="111"/>
      <c r="KX61" s="111"/>
      <c r="KY61" s="111"/>
      <c r="KZ61" s="111"/>
      <c r="LA61" s="111"/>
      <c r="LB61" s="111"/>
      <c r="LC61" s="111"/>
      <c r="LD61" s="111"/>
      <c r="LE61" s="111"/>
      <c r="LF61" s="111"/>
      <c r="LG61" s="111"/>
      <c r="LH61" s="111"/>
      <c r="LI61" s="111"/>
      <c r="LJ61" s="111"/>
      <c r="LK61" s="111"/>
      <c r="LL61" s="111"/>
      <c r="LM61" s="111"/>
      <c r="LN61" s="111"/>
      <c r="LO61" s="111"/>
      <c r="LP61" s="111"/>
      <c r="LQ61" s="111"/>
      <c r="LR61" s="111"/>
      <c r="LS61" s="111"/>
      <c r="LT61" s="111"/>
      <c r="LU61" s="111"/>
      <c r="LV61" s="111"/>
      <c r="LW61" s="111"/>
      <c r="LX61" s="111"/>
      <c r="LY61" s="111"/>
      <c r="LZ61" s="111"/>
      <c r="MA61" s="111"/>
      <c r="MB61" s="111"/>
      <c r="MC61" s="111"/>
      <c r="MD61" s="111"/>
      <c r="ME61" s="111"/>
      <c r="MF61" s="111"/>
      <c r="MG61" s="111"/>
      <c r="MH61" s="111"/>
      <c r="MI61" s="111"/>
      <c r="MJ61" s="111"/>
      <c r="MK61" s="111"/>
      <c r="ML61" s="111"/>
      <c r="MM61" s="111"/>
      <c r="MN61" s="111"/>
      <c r="MO61" s="111"/>
      <c r="MP61" s="111"/>
      <c r="MQ61" s="111"/>
      <c r="MR61" s="111"/>
      <c r="MS61" s="111"/>
      <c r="MT61" s="111"/>
      <c r="MU61" s="111"/>
      <c r="MV61" s="111"/>
      <c r="MW61" s="111"/>
      <c r="MX61" s="111"/>
      <c r="MY61" s="111"/>
      <c r="MZ61" s="111"/>
      <c r="NA61" s="111"/>
      <c r="NB61" s="111"/>
      <c r="NC61" s="111"/>
      <c r="ND61" s="111"/>
      <c r="NE61" s="111"/>
      <c r="NF61" s="111"/>
      <c r="NG61" s="111"/>
      <c r="NH61" s="111"/>
      <c r="NI61" s="111"/>
      <c r="NJ61" s="111"/>
      <c r="NK61" s="111"/>
      <c r="NL61" s="111"/>
      <c r="NM61" s="111"/>
      <c r="NN61" s="111"/>
      <c r="NO61" s="111"/>
      <c r="NP61" s="111"/>
      <c r="NQ61" s="111"/>
      <c r="NR61" s="111"/>
      <c r="NS61" s="111"/>
      <c r="NT61" s="111"/>
      <c r="NU61" s="111"/>
      <c r="NV61" s="111"/>
      <c r="NW61" s="111"/>
      <c r="NX61" s="111"/>
      <c r="NY61" s="111"/>
      <c r="NZ61" s="111"/>
      <c r="OA61" s="111"/>
      <c r="OB61" s="111"/>
      <c r="OC61" s="111"/>
      <c r="OD61" s="111"/>
      <c r="OE61" s="111"/>
      <c r="OF61" s="111"/>
      <c r="OG61" s="111"/>
      <c r="OH61" s="111"/>
      <c r="OI61" s="111"/>
      <c r="OJ61" s="111"/>
      <c r="OK61" s="111"/>
      <c r="OL61" s="111"/>
      <c r="OM61" s="111"/>
      <c r="ON61" s="111"/>
      <c r="OO61" s="111"/>
      <c r="OP61" s="111"/>
      <c r="OQ61" s="111"/>
      <c r="OR61" s="111"/>
      <c r="OS61" s="111"/>
      <c r="OT61" s="111"/>
      <c r="OU61" s="111"/>
      <c r="OV61" s="111"/>
      <c r="OW61" s="111"/>
      <c r="OX61" s="111"/>
      <c r="OY61" s="111"/>
      <c r="OZ61" s="111"/>
      <c r="PA61" s="111"/>
      <c r="PB61" s="111"/>
      <c r="PC61" s="111"/>
      <c r="PD61" s="111"/>
      <c r="PE61" s="111"/>
      <c r="PF61" s="111"/>
      <c r="PG61" s="111"/>
      <c r="PH61" s="111"/>
      <c r="PI61" s="111"/>
      <c r="PJ61" s="111"/>
      <c r="PK61" s="111"/>
      <c r="PL61" s="111"/>
      <c r="PM61" s="111"/>
      <c r="PN61" s="111"/>
      <c r="PO61" s="111"/>
      <c r="PP61" s="111"/>
      <c r="PQ61" s="111"/>
      <c r="PR61" s="111"/>
      <c r="PS61" s="111"/>
      <c r="PT61" s="111"/>
      <c r="PU61" s="111"/>
      <c r="PV61" s="111"/>
      <c r="PW61" s="111"/>
      <c r="PX61" s="111"/>
      <c r="PY61" s="111"/>
      <c r="PZ61" s="111"/>
      <c r="QA61" s="111"/>
      <c r="QB61" s="111"/>
      <c r="QC61" s="111"/>
      <c r="QD61" s="111"/>
      <c r="QE61" s="111"/>
      <c r="QF61" s="111"/>
      <c r="QG61" s="111"/>
      <c r="QH61" s="111"/>
      <c r="QI61" s="111"/>
      <c r="QJ61" s="111"/>
      <c r="QK61" s="111"/>
      <c r="QL61" s="111"/>
      <c r="QM61" s="111"/>
      <c r="QN61" s="111"/>
      <c r="QO61" s="111"/>
      <c r="QP61" s="111"/>
      <c r="QQ61" s="111"/>
      <c r="QR61" s="111"/>
      <c r="QS61" s="111"/>
      <c r="QT61" s="111"/>
      <c r="QU61" s="111"/>
      <c r="QV61" s="111"/>
      <c r="QW61" s="111"/>
      <c r="QX61" s="111"/>
      <c r="QY61" s="111"/>
      <c r="QZ61" s="111"/>
      <c r="RA61" s="111"/>
      <c r="RB61" s="111"/>
      <c r="RC61" s="111"/>
      <c r="RD61" s="111"/>
      <c r="RE61" s="111"/>
      <c r="RF61" s="111"/>
      <c r="RG61" s="111"/>
      <c r="RH61" s="111"/>
      <c r="RI61" s="111"/>
      <c r="RJ61" s="111"/>
      <c r="RK61" s="111"/>
      <c r="RL61" s="111"/>
      <c r="RM61" s="111"/>
      <c r="RN61" s="111"/>
      <c r="RO61" s="111"/>
      <c r="RP61" s="111"/>
      <c r="RQ61" s="111"/>
      <c r="RR61" s="111"/>
      <c r="RS61" s="111"/>
      <c r="RT61" s="111"/>
      <c r="RU61" s="111"/>
      <c r="RV61" s="111"/>
      <c r="RW61" s="111"/>
      <c r="RX61" s="111"/>
      <c r="RY61" s="111"/>
      <c r="RZ61" s="111"/>
      <c r="SA61" s="111"/>
      <c r="SB61" s="111"/>
      <c r="SC61" s="111"/>
      <c r="SD61" s="111"/>
      <c r="SE61" s="111"/>
      <c r="SF61" s="111"/>
      <c r="SG61" s="111"/>
      <c r="SH61" s="111"/>
      <c r="SI61" s="111"/>
      <c r="SJ61" s="111"/>
      <c r="SK61" s="111"/>
      <c r="SL61" s="111"/>
      <c r="SM61" s="111"/>
      <c r="SN61" s="111"/>
      <c r="SO61" s="111"/>
      <c r="SP61" s="111"/>
      <c r="SQ61" s="111"/>
      <c r="SR61" s="111"/>
      <c r="SS61" s="111"/>
      <c r="ST61" s="111"/>
      <c r="SU61" s="111"/>
      <c r="SV61" s="111"/>
      <c r="SW61" s="111"/>
      <c r="SX61" s="111"/>
      <c r="SY61" s="111"/>
      <c r="SZ61" s="111"/>
      <c r="TA61" s="111"/>
      <c r="TB61" s="111"/>
      <c r="TC61" s="111"/>
      <c r="TD61" s="111"/>
      <c r="TE61" s="111"/>
      <c r="TF61" s="111"/>
      <c r="TG61" s="111"/>
      <c r="TH61" s="111"/>
      <c r="TI61" s="111"/>
      <c r="TJ61" s="111"/>
      <c r="TK61" s="111"/>
      <c r="TL61" s="111"/>
      <c r="TM61" s="111"/>
      <c r="TN61" s="111"/>
    </row>
    <row r="62" spans="1:534" ht="12.75" customHeight="1" x14ac:dyDescent="0.2">
      <c r="A62" s="111"/>
      <c r="B62" s="111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4"/>
      <c r="N62" s="114"/>
      <c r="O62" s="114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7"/>
      <c r="CC62" s="117"/>
      <c r="CD62" s="111"/>
      <c r="CE62" s="111"/>
      <c r="CF62" s="111"/>
      <c r="CG62" s="117"/>
      <c r="CH62" s="117"/>
      <c r="CI62" s="111"/>
      <c r="CJ62" s="111"/>
      <c r="CK62" s="111"/>
      <c r="CL62" s="117"/>
      <c r="CM62" s="111"/>
      <c r="CN62" s="117"/>
      <c r="CO62" s="117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22"/>
      <c r="FO62" s="112"/>
      <c r="FP62" s="112"/>
      <c r="FQ62" s="111"/>
      <c r="FR62" s="111"/>
      <c r="FS62" s="111"/>
      <c r="FT62" s="111"/>
      <c r="FU62" s="111"/>
      <c r="FV62" s="111"/>
      <c r="FW62" s="111"/>
      <c r="FX62" s="111"/>
      <c r="FY62" s="111"/>
      <c r="FZ62" s="111"/>
      <c r="GA62" s="111"/>
      <c r="GB62" s="111"/>
      <c r="GC62" s="111"/>
      <c r="GD62" s="111"/>
      <c r="GE62" s="111"/>
      <c r="GF62" s="111"/>
      <c r="GG62" s="111"/>
      <c r="GH62" s="111"/>
      <c r="GI62" s="111"/>
      <c r="GJ62" s="111"/>
      <c r="GK62" s="111"/>
      <c r="GL62" s="111"/>
      <c r="GM62" s="111"/>
      <c r="GN62" s="111"/>
      <c r="GO62" s="111"/>
      <c r="GP62" s="111"/>
      <c r="GQ62" s="111"/>
      <c r="GR62" s="111"/>
      <c r="GS62" s="111"/>
      <c r="GT62" s="111"/>
      <c r="GU62" s="111"/>
      <c r="GV62" s="111"/>
      <c r="GW62" s="111"/>
      <c r="GX62" s="111"/>
      <c r="GY62" s="111"/>
      <c r="GZ62" s="111"/>
      <c r="HA62" s="111"/>
      <c r="HB62" s="111"/>
      <c r="HC62" s="111"/>
      <c r="HD62" s="111"/>
      <c r="HE62" s="111"/>
      <c r="HF62" s="111"/>
      <c r="HG62" s="116"/>
      <c r="HH62" s="111"/>
      <c r="HI62" s="111"/>
      <c r="HJ62" s="111"/>
      <c r="HK62" s="111"/>
      <c r="HL62" s="111"/>
      <c r="HM62" s="111"/>
      <c r="HN62" s="111"/>
      <c r="HO62" s="111"/>
      <c r="HP62" s="111"/>
      <c r="HQ62" s="111"/>
      <c r="HR62" s="111"/>
      <c r="HS62" s="111"/>
      <c r="HT62" s="111"/>
      <c r="HU62" s="111"/>
      <c r="HV62" s="111"/>
      <c r="HW62" s="111"/>
      <c r="HX62" s="111"/>
      <c r="HY62" s="111"/>
      <c r="HZ62" s="111"/>
      <c r="IA62" s="111"/>
      <c r="IB62" s="111"/>
      <c r="IC62" s="111"/>
      <c r="ID62" s="111"/>
      <c r="IE62" s="111"/>
      <c r="IF62" s="111"/>
      <c r="IG62" s="111"/>
      <c r="IH62" s="111"/>
      <c r="II62" s="111"/>
      <c r="IJ62" s="111"/>
      <c r="IK62" s="111"/>
      <c r="IL62" s="111"/>
      <c r="IM62" s="111"/>
      <c r="IN62" s="111"/>
      <c r="IO62" s="111"/>
      <c r="IP62" s="111"/>
      <c r="IQ62" s="111"/>
      <c r="IR62" s="111"/>
      <c r="IS62" s="111"/>
      <c r="IT62" s="111"/>
      <c r="IU62" s="111"/>
      <c r="IV62" s="111"/>
      <c r="IW62" s="111"/>
      <c r="IX62" s="111"/>
      <c r="IY62" s="111"/>
      <c r="IZ62" s="111"/>
      <c r="JA62" s="111"/>
      <c r="JB62" s="111"/>
      <c r="JC62" s="111"/>
      <c r="JD62" s="111"/>
      <c r="JE62" s="111"/>
      <c r="JF62" s="111"/>
      <c r="JG62" s="111"/>
      <c r="JH62" s="111"/>
      <c r="JI62" s="111"/>
      <c r="JJ62" s="111"/>
      <c r="JK62" s="111"/>
      <c r="JL62" s="111"/>
      <c r="JM62" s="111"/>
      <c r="JN62" s="111"/>
      <c r="JO62" s="111"/>
      <c r="JP62" s="111"/>
      <c r="JQ62" s="111"/>
      <c r="JR62" s="111"/>
      <c r="JS62" s="111"/>
      <c r="JT62" s="111"/>
      <c r="JU62" s="111"/>
      <c r="JV62" s="111"/>
      <c r="JW62" s="111"/>
      <c r="JX62" s="111"/>
      <c r="JY62" s="111"/>
      <c r="JZ62" s="111"/>
      <c r="KA62" s="111"/>
      <c r="KB62" s="111"/>
      <c r="KC62" s="111"/>
      <c r="KD62" s="111"/>
      <c r="KE62" s="111"/>
      <c r="KF62" s="111"/>
      <c r="KG62" s="111"/>
      <c r="KH62" s="111"/>
      <c r="KI62" s="111"/>
      <c r="KJ62" s="111"/>
      <c r="KK62" s="111"/>
      <c r="KL62" s="111"/>
      <c r="KM62" s="111"/>
      <c r="KN62" s="111"/>
      <c r="KO62" s="111"/>
      <c r="KP62" s="111"/>
      <c r="KQ62" s="111"/>
      <c r="KR62" s="111"/>
      <c r="KS62" s="111"/>
      <c r="KT62" s="111"/>
      <c r="KU62" s="111"/>
      <c r="KV62" s="111"/>
      <c r="KW62" s="111"/>
      <c r="KX62" s="111"/>
      <c r="KY62" s="111"/>
      <c r="KZ62" s="111"/>
      <c r="LA62" s="111"/>
      <c r="LB62" s="111"/>
      <c r="LC62" s="111"/>
      <c r="LD62" s="111"/>
      <c r="LE62" s="111"/>
      <c r="LF62" s="111"/>
      <c r="LG62" s="111"/>
      <c r="LH62" s="111"/>
      <c r="LI62" s="111"/>
      <c r="LJ62" s="111"/>
      <c r="LK62" s="111"/>
      <c r="LL62" s="111"/>
      <c r="LM62" s="111"/>
      <c r="LN62" s="111"/>
      <c r="LO62" s="111"/>
      <c r="LP62" s="111"/>
      <c r="LQ62" s="111"/>
      <c r="LR62" s="111"/>
      <c r="LS62" s="111"/>
      <c r="LT62" s="111"/>
      <c r="LU62" s="111"/>
      <c r="LV62" s="111"/>
      <c r="LW62" s="111"/>
      <c r="LX62" s="111"/>
      <c r="LY62" s="111"/>
      <c r="LZ62" s="111"/>
      <c r="MA62" s="111"/>
      <c r="MB62" s="111"/>
      <c r="MC62" s="111"/>
      <c r="MD62" s="111"/>
      <c r="ME62" s="111"/>
      <c r="MF62" s="111"/>
      <c r="MG62" s="111"/>
      <c r="MH62" s="111"/>
      <c r="MI62" s="111"/>
      <c r="MJ62" s="111"/>
      <c r="MK62" s="111"/>
      <c r="ML62" s="111"/>
      <c r="MM62" s="111"/>
      <c r="MN62" s="111"/>
      <c r="MO62" s="111"/>
      <c r="MP62" s="111"/>
      <c r="MQ62" s="111"/>
      <c r="MR62" s="111"/>
      <c r="MS62" s="111"/>
      <c r="MT62" s="111"/>
      <c r="MU62" s="111"/>
      <c r="MV62" s="111"/>
      <c r="MW62" s="111"/>
      <c r="MX62" s="111"/>
      <c r="MY62" s="111"/>
      <c r="MZ62" s="111"/>
      <c r="NA62" s="111"/>
      <c r="NB62" s="111"/>
      <c r="NC62" s="111"/>
      <c r="ND62" s="111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111"/>
      <c r="NS62" s="111"/>
      <c r="NT62" s="111"/>
      <c r="NU62" s="111"/>
      <c r="NV62" s="111"/>
      <c r="NW62" s="111"/>
      <c r="NX62" s="111"/>
      <c r="NY62" s="111"/>
      <c r="NZ62" s="111"/>
      <c r="OA62" s="111"/>
      <c r="OB62" s="111"/>
      <c r="OC62" s="111"/>
      <c r="OD62" s="111"/>
      <c r="OE62" s="111"/>
      <c r="OF62" s="111"/>
      <c r="OG62" s="111"/>
      <c r="OH62" s="111"/>
      <c r="OI62" s="111"/>
      <c r="OJ62" s="111"/>
      <c r="OK62" s="111"/>
      <c r="OL62" s="111"/>
      <c r="OM62" s="111"/>
      <c r="ON62" s="111"/>
      <c r="OO62" s="111"/>
      <c r="OP62" s="111"/>
      <c r="OQ62" s="111"/>
      <c r="OR62" s="111"/>
      <c r="OS62" s="111"/>
      <c r="OT62" s="111"/>
      <c r="OU62" s="111"/>
      <c r="OV62" s="111"/>
      <c r="OW62" s="111"/>
      <c r="OX62" s="111"/>
      <c r="OY62" s="111"/>
      <c r="OZ62" s="111"/>
      <c r="PA62" s="111"/>
      <c r="PB62" s="111"/>
      <c r="PC62" s="111"/>
      <c r="PD62" s="111"/>
      <c r="PE62" s="111"/>
      <c r="PF62" s="111"/>
      <c r="PG62" s="111"/>
      <c r="PH62" s="111"/>
      <c r="PI62" s="111"/>
      <c r="PJ62" s="111"/>
      <c r="PK62" s="111"/>
      <c r="PL62" s="111"/>
      <c r="PM62" s="111"/>
      <c r="PN62" s="111"/>
      <c r="PO62" s="111"/>
      <c r="PP62" s="111"/>
      <c r="PQ62" s="111"/>
      <c r="PR62" s="111"/>
      <c r="PS62" s="111"/>
      <c r="PT62" s="111"/>
      <c r="PU62" s="111"/>
      <c r="PV62" s="111"/>
      <c r="PW62" s="111"/>
      <c r="PX62" s="111"/>
      <c r="PY62" s="111"/>
      <c r="PZ62" s="111"/>
      <c r="QA62" s="111"/>
      <c r="QB62" s="111"/>
      <c r="QC62" s="111"/>
      <c r="QD62" s="111"/>
      <c r="QE62" s="111"/>
      <c r="QF62" s="111"/>
      <c r="QG62" s="111"/>
      <c r="QH62" s="111"/>
      <c r="QI62" s="111"/>
      <c r="QJ62" s="111"/>
      <c r="QK62" s="111"/>
      <c r="QL62" s="111"/>
      <c r="QM62" s="111"/>
      <c r="QN62" s="111"/>
      <c r="QO62" s="111"/>
      <c r="QP62" s="111"/>
      <c r="QQ62" s="111"/>
      <c r="QR62" s="111"/>
      <c r="QS62" s="111"/>
      <c r="QT62" s="111"/>
      <c r="QU62" s="111"/>
      <c r="QV62" s="111"/>
      <c r="QW62" s="111"/>
      <c r="QX62" s="111"/>
      <c r="QY62" s="111"/>
      <c r="QZ62" s="111"/>
      <c r="RA62" s="111"/>
      <c r="RB62" s="111"/>
      <c r="RC62" s="111"/>
      <c r="RD62" s="111"/>
      <c r="RE62" s="111"/>
      <c r="RF62" s="111"/>
      <c r="RG62" s="111"/>
      <c r="RH62" s="111"/>
      <c r="RI62" s="111"/>
      <c r="RJ62" s="111"/>
      <c r="RK62" s="111"/>
      <c r="RL62" s="111"/>
      <c r="RM62" s="111"/>
      <c r="RN62" s="111"/>
      <c r="RO62" s="111"/>
      <c r="RP62" s="111"/>
      <c r="RQ62" s="111"/>
      <c r="RR62" s="111"/>
      <c r="RS62" s="111"/>
      <c r="RT62" s="111"/>
      <c r="RU62" s="111"/>
      <c r="RV62" s="111"/>
      <c r="RW62" s="111"/>
      <c r="RX62" s="111"/>
      <c r="RY62" s="111"/>
      <c r="RZ62" s="111"/>
      <c r="SA62" s="111"/>
      <c r="SB62" s="111"/>
      <c r="SC62" s="111"/>
      <c r="SD62" s="111"/>
      <c r="SE62" s="111"/>
      <c r="SF62" s="111"/>
      <c r="SG62" s="111"/>
      <c r="SH62" s="111"/>
      <c r="SI62" s="111"/>
      <c r="SJ62" s="111"/>
      <c r="SK62" s="111"/>
      <c r="SL62" s="111"/>
      <c r="SM62" s="111"/>
      <c r="SN62" s="111"/>
      <c r="SO62" s="111"/>
      <c r="SP62" s="111"/>
      <c r="SQ62" s="111"/>
      <c r="SR62" s="111"/>
      <c r="SS62" s="111"/>
      <c r="ST62" s="111"/>
      <c r="SU62" s="111"/>
      <c r="SV62" s="111"/>
      <c r="SW62" s="111"/>
      <c r="SX62" s="111"/>
      <c r="SY62" s="111"/>
      <c r="SZ62" s="111"/>
      <c r="TA62" s="111"/>
      <c r="TB62" s="111"/>
      <c r="TC62" s="111"/>
      <c r="TD62" s="111"/>
      <c r="TE62" s="111"/>
      <c r="TF62" s="111"/>
      <c r="TG62" s="111"/>
      <c r="TH62" s="111"/>
      <c r="TI62" s="111"/>
      <c r="TJ62" s="111"/>
      <c r="TK62" s="111"/>
      <c r="TL62" s="111"/>
      <c r="TM62" s="111"/>
      <c r="TN62" s="111"/>
    </row>
    <row r="63" spans="1:534" ht="12.75" customHeight="1" x14ac:dyDescent="0.2">
      <c r="A63" s="111"/>
      <c r="B63" s="111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4"/>
      <c r="N63" s="114"/>
      <c r="O63" s="114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7"/>
      <c r="CC63" s="117"/>
      <c r="CD63" s="111"/>
      <c r="CE63" s="111"/>
      <c r="CF63" s="111"/>
      <c r="CG63" s="117"/>
      <c r="CH63" s="117"/>
      <c r="CI63" s="111"/>
      <c r="CJ63" s="111"/>
      <c r="CK63" s="111"/>
      <c r="CL63" s="117"/>
      <c r="CM63" s="111"/>
      <c r="CN63" s="117"/>
      <c r="CO63" s="117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22"/>
      <c r="FO63" s="112"/>
      <c r="FP63" s="112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111"/>
      <c r="GB63" s="111"/>
      <c r="GC63" s="111"/>
      <c r="GD63" s="111"/>
      <c r="GE63" s="111"/>
      <c r="GF63" s="111"/>
      <c r="GG63" s="111"/>
      <c r="GH63" s="111"/>
      <c r="GI63" s="111"/>
      <c r="GJ63" s="111"/>
      <c r="GK63" s="111"/>
      <c r="GL63" s="111"/>
      <c r="GM63" s="111"/>
      <c r="GN63" s="111"/>
      <c r="GO63" s="111"/>
      <c r="GP63" s="111"/>
      <c r="GQ63" s="111"/>
      <c r="GR63" s="111"/>
      <c r="GS63" s="111"/>
      <c r="GT63" s="111"/>
      <c r="GU63" s="111"/>
      <c r="GV63" s="111"/>
      <c r="GW63" s="111"/>
      <c r="GX63" s="111"/>
      <c r="GY63" s="111"/>
      <c r="GZ63" s="111"/>
      <c r="HA63" s="111"/>
      <c r="HB63" s="111"/>
      <c r="HC63" s="111"/>
      <c r="HD63" s="111"/>
      <c r="HE63" s="111"/>
      <c r="HF63" s="111"/>
      <c r="HG63" s="116"/>
      <c r="HH63" s="111"/>
      <c r="HI63" s="111"/>
      <c r="HJ63" s="111"/>
      <c r="HK63" s="111"/>
      <c r="HL63" s="111"/>
      <c r="HM63" s="111"/>
      <c r="HN63" s="111"/>
      <c r="HO63" s="111"/>
      <c r="HP63" s="111"/>
      <c r="HQ63" s="111"/>
      <c r="HR63" s="111"/>
      <c r="HS63" s="111"/>
      <c r="HT63" s="111"/>
      <c r="HU63" s="111"/>
      <c r="HV63" s="111"/>
      <c r="HW63" s="111"/>
      <c r="HX63" s="111"/>
      <c r="HY63" s="111"/>
      <c r="HZ63" s="111"/>
      <c r="IA63" s="111"/>
      <c r="IB63" s="111"/>
      <c r="IC63" s="111"/>
      <c r="ID63" s="111"/>
      <c r="IE63" s="111"/>
      <c r="IF63" s="111"/>
      <c r="IG63" s="111"/>
      <c r="IH63" s="111"/>
      <c r="II63" s="111"/>
      <c r="IJ63" s="111"/>
      <c r="IK63" s="111"/>
      <c r="IL63" s="111"/>
      <c r="IM63" s="111"/>
      <c r="IN63" s="111"/>
      <c r="IO63" s="111"/>
      <c r="IP63" s="111"/>
      <c r="IQ63" s="111"/>
      <c r="IR63" s="111"/>
      <c r="IS63" s="111"/>
      <c r="IT63" s="111"/>
      <c r="IU63" s="111"/>
      <c r="IV63" s="111"/>
      <c r="IW63" s="111"/>
      <c r="IX63" s="111"/>
      <c r="IY63" s="111"/>
      <c r="IZ63" s="111"/>
      <c r="JA63" s="111"/>
      <c r="JB63" s="111"/>
      <c r="JC63" s="111"/>
      <c r="JD63" s="111"/>
      <c r="JE63" s="111"/>
      <c r="JF63" s="111"/>
      <c r="JG63" s="111"/>
      <c r="JH63" s="111"/>
      <c r="JI63" s="111"/>
      <c r="JJ63" s="111"/>
      <c r="JK63" s="111"/>
      <c r="JL63" s="111"/>
      <c r="JM63" s="111"/>
      <c r="JN63" s="111"/>
      <c r="JO63" s="111"/>
      <c r="JP63" s="111"/>
      <c r="JQ63" s="111"/>
      <c r="JR63" s="111"/>
      <c r="JS63" s="111"/>
      <c r="JT63" s="111"/>
      <c r="JU63" s="111"/>
      <c r="JV63" s="111"/>
      <c r="JW63" s="111"/>
      <c r="JX63" s="111"/>
      <c r="JY63" s="111"/>
      <c r="JZ63" s="111"/>
      <c r="KA63" s="111"/>
      <c r="KB63" s="111"/>
      <c r="KC63" s="111"/>
      <c r="KD63" s="111"/>
      <c r="KE63" s="111"/>
      <c r="KF63" s="111"/>
      <c r="KG63" s="111"/>
      <c r="KH63" s="111"/>
      <c r="KI63" s="111"/>
      <c r="KJ63" s="111"/>
      <c r="KK63" s="111"/>
      <c r="KL63" s="111"/>
      <c r="KM63" s="111"/>
      <c r="KN63" s="111"/>
      <c r="KO63" s="111"/>
      <c r="KP63" s="111"/>
      <c r="KQ63" s="111"/>
      <c r="KR63" s="111"/>
      <c r="KS63" s="111"/>
      <c r="KT63" s="111"/>
      <c r="KU63" s="111"/>
      <c r="KV63" s="111"/>
      <c r="KW63" s="111"/>
      <c r="KX63" s="111"/>
      <c r="KY63" s="111"/>
      <c r="KZ63" s="111"/>
      <c r="LA63" s="111"/>
      <c r="LB63" s="111"/>
      <c r="LC63" s="111"/>
      <c r="LD63" s="111"/>
      <c r="LE63" s="111"/>
      <c r="LF63" s="111"/>
      <c r="LG63" s="111"/>
      <c r="LH63" s="111"/>
      <c r="LI63" s="111"/>
      <c r="LJ63" s="111"/>
      <c r="LK63" s="111"/>
      <c r="LL63" s="111"/>
      <c r="LM63" s="111"/>
      <c r="LN63" s="111"/>
      <c r="LO63" s="111"/>
      <c r="LP63" s="111"/>
      <c r="LQ63" s="111"/>
      <c r="LR63" s="111"/>
      <c r="LS63" s="111"/>
      <c r="LT63" s="111"/>
      <c r="LU63" s="111"/>
      <c r="LV63" s="111"/>
      <c r="LW63" s="111"/>
      <c r="LX63" s="111"/>
      <c r="LY63" s="111"/>
      <c r="LZ63" s="111"/>
      <c r="MA63" s="111"/>
      <c r="MB63" s="111"/>
      <c r="MC63" s="111"/>
      <c r="MD63" s="111"/>
      <c r="ME63" s="111"/>
      <c r="MF63" s="111"/>
      <c r="MG63" s="111"/>
      <c r="MH63" s="111"/>
      <c r="MI63" s="111"/>
      <c r="MJ63" s="111"/>
      <c r="MK63" s="111"/>
      <c r="ML63" s="111"/>
      <c r="MM63" s="111"/>
      <c r="MN63" s="111"/>
      <c r="MO63" s="111"/>
      <c r="MP63" s="111"/>
      <c r="MQ63" s="111"/>
      <c r="MR63" s="111"/>
      <c r="MS63" s="111"/>
      <c r="MT63" s="111"/>
      <c r="MU63" s="111"/>
      <c r="MV63" s="111"/>
      <c r="MW63" s="111"/>
      <c r="MX63" s="111"/>
      <c r="MY63" s="111"/>
      <c r="MZ63" s="111"/>
      <c r="NA63" s="111"/>
      <c r="NB63" s="111"/>
      <c r="NC63" s="111"/>
      <c r="ND63" s="111"/>
      <c r="NE63" s="111"/>
      <c r="NF63" s="111"/>
      <c r="NG63" s="111"/>
      <c r="NH63" s="111"/>
      <c r="NI63" s="111"/>
      <c r="NJ63" s="111"/>
      <c r="NK63" s="111"/>
      <c r="NL63" s="111"/>
      <c r="NM63" s="111"/>
      <c r="NN63" s="111"/>
      <c r="NO63" s="111"/>
      <c r="NP63" s="111"/>
      <c r="NQ63" s="111"/>
      <c r="NR63" s="111"/>
      <c r="NS63" s="111"/>
      <c r="NT63" s="111"/>
      <c r="NU63" s="111"/>
      <c r="NV63" s="111"/>
      <c r="NW63" s="111"/>
      <c r="NX63" s="111"/>
      <c r="NY63" s="111"/>
      <c r="NZ63" s="111"/>
      <c r="OA63" s="111"/>
      <c r="OB63" s="111"/>
      <c r="OC63" s="111"/>
      <c r="OD63" s="111"/>
      <c r="OE63" s="111"/>
      <c r="OF63" s="111"/>
      <c r="OG63" s="111"/>
      <c r="OH63" s="111"/>
      <c r="OI63" s="111"/>
      <c r="OJ63" s="111"/>
      <c r="OK63" s="111"/>
      <c r="OL63" s="111"/>
      <c r="OM63" s="111"/>
      <c r="ON63" s="111"/>
      <c r="OO63" s="111"/>
      <c r="OP63" s="111"/>
      <c r="OQ63" s="111"/>
      <c r="OR63" s="111"/>
      <c r="OS63" s="111"/>
      <c r="OT63" s="111"/>
      <c r="OU63" s="111"/>
      <c r="OV63" s="111"/>
      <c r="OW63" s="111"/>
      <c r="OX63" s="111"/>
      <c r="OY63" s="111"/>
      <c r="OZ63" s="111"/>
      <c r="PA63" s="111"/>
      <c r="PB63" s="111"/>
      <c r="PC63" s="111"/>
      <c r="PD63" s="111"/>
      <c r="PE63" s="111"/>
      <c r="PF63" s="111"/>
      <c r="PG63" s="111"/>
      <c r="PH63" s="111"/>
      <c r="PI63" s="111"/>
      <c r="PJ63" s="111"/>
      <c r="PK63" s="111"/>
      <c r="PL63" s="111"/>
      <c r="PM63" s="111"/>
      <c r="PN63" s="111"/>
      <c r="PO63" s="111"/>
      <c r="PP63" s="111"/>
      <c r="PQ63" s="111"/>
      <c r="PR63" s="111"/>
      <c r="PS63" s="111"/>
      <c r="PT63" s="111"/>
      <c r="PU63" s="111"/>
      <c r="PV63" s="111"/>
      <c r="PW63" s="111"/>
      <c r="PX63" s="111"/>
      <c r="PY63" s="111"/>
      <c r="PZ63" s="111"/>
      <c r="QA63" s="111"/>
      <c r="QB63" s="111"/>
      <c r="QC63" s="111"/>
      <c r="QD63" s="111"/>
      <c r="QE63" s="111"/>
      <c r="QF63" s="111"/>
      <c r="QG63" s="111"/>
      <c r="QH63" s="111"/>
      <c r="QI63" s="111"/>
      <c r="QJ63" s="111"/>
      <c r="QK63" s="111"/>
      <c r="QL63" s="111"/>
      <c r="QM63" s="111"/>
      <c r="QN63" s="111"/>
      <c r="QO63" s="111"/>
      <c r="QP63" s="111"/>
      <c r="QQ63" s="111"/>
      <c r="QR63" s="111"/>
      <c r="QS63" s="111"/>
      <c r="QT63" s="111"/>
      <c r="QU63" s="111"/>
      <c r="QV63" s="111"/>
      <c r="QW63" s="111"/>
      <c r="QX63" s="111"/>
      <c r="QY63" s="111"/>
      <c r="QZ63" s="111"/>
      <c r="RA63" s="111"/>
      <c r="RB63" s="111"/>
      <c r="RC63" s="111"/>
      <c r="RD63" s="111"/>
      <c r="RE63" s="111"/>
      <c r="RF63" s="111"/>
      <c r="RG63" s="111"/>
      <c r="RH63" s="111"/>
      <c r="RI63" s="111"/>
      <c r="RJ63" s="111"/>
      <c r="RK63" s="111"/>
      <c r="RL63" s="111"/>
      <c r="RM63" s="111"/>
      <c r="RN63" s="111"/>
      <c r="RO63" s="111"/>
      <c r="RP63" s="111"/>
      <c r="RQ63" s="111"/>
      <c r="RR63" s="111"/>
      <c r="RS63" s="111"/>
      <c r="RT63" s="111"/>
      <c r="RU63" s="111"/>
      <c r="RV63" s="111"/>
      <c r="RW63" s="111"/>
      <c r="RX63" s="111"/>
      <c r="RY63" s="111"/>
      <c r="RZ63" s="111"/>
      <c r="SA63" s="111"/>
      <c r="SB63" s="111"/>
      <c r="SC63" s="111"/>
      <c r="SD63" s="111"/>
      <c r="SE63" s="111"/>
      <c r="SF63" s="111"/>
      <c r="SG63" s="111"/>
      <c r="SH63" s="111"/>
      <c r="SI63" s="111"/>
      <c r="SJ63" s="111"/>
      <c r="SK63" s="111"/>
      <c r="SL63" s="111"/>
      <c r="SM63" s="111"/>
      <c r="SN63" s="111"/>
      <c r="SO63" s="111"/>
      <c r="SP63" s="111"/>
      <c r="SQ63" s="111"/>
      <c r="SR63" s="111"/>
      <c r="SS63" s="111"/>
      <c r="ST63" s="111"/>
      <c r="SU63" s="111"/>
      <c r="SV63" s="111"/>
      <c r="SW63" s="111"/>
      <c r="SX63" s="111"/>
      <c r="SY63" s="111"/>
      <c r="SZ63" s="111"/>
      <c r="TA63" s="111"/>
      <c r="TB63" s="111"/>
      <c r="TC63" s="111"/>
      <c r="TD63" s="111"/>
      <c r="TE63" s="111"/>
      <c r="TF63" s="111"/>
      <c r="TG63" s="111"/>
      <c r="TH63" s="111"/>
      <c r="TI63" s="111"/>
      <c r="TJ63" s="111"/>
      <c r="TK63" s="111"/>
      <c r="TL63" s="111"/>
      <c r="TM63" s="111"/>
      <c r="TN63" s="111"/>
    </row>
    <row r="64" spans="1:534" ht="12.75" customHeight="1" x14ac:dyDescent="0.2">
      <c r="A64" s="111"/>
      <c r="B64" s="111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4"/>
      <c r="N64" s="114"/>
      <c r="O64" s="114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7"/>
      <c r="CC64" s="117"/>
      <c r="CD64" s="111"/>
      <c r="CE64" s="111"/>
      <c r="CF64" s="111"/>
      <c r="CG64" s="117"/>
      <c r="CH64" s="117"/>
      <c r="CI64" s="111"/>
      <c r="CJ64" s="111"/>
      <c r="CK64" s="111"/>
      <c r="CL64" s="117"/>
      <c r="CM64" s="111"/>
      <c r="CN64" s="117"/>
      <c r="CO64" s="117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1"/>
      <c r="FL64" s="111"/>
      <c r="FM64" s="111"/>
      <c r="FN64" s="122"/>
      <c r="FO64" s="112"/>
      <c r="FP64" s="112"/>
      <c r="FQ64" s="111"/>
      <c r="FR64" s="111"/>
      <c r="FS64" s="111"/>
      <c r="FT64" s="111"/>
      <c r="FU64" s="111"/>
      <c r="FV64" s="111"/>
      <c r="FW64" s="111"/>
      <c r="FX64" s="111"/>
      <c r="FY64" s="111"/>
      <c r="FZ64" s="111"/>
      <c r="GA64" s="111"/>
      <c r="GB64" s="111"/>
      <c r="GC64" s="111"/>
      <c r="GD64" s="111"/>
      <c r="GE64" s="111"/>
      <c r="GF64" s="111"/>
      <c r="GG64" s="111"/>
      <c r="GH64" s="111"/>
      <c r="GI64" s="111"/>
      <c r="GJ64" s="111"/>
      <c r="GK64" s="111"/>
      <c r="GL64" s="111"/>
      <c r="GM64" s="111"/>
      <c r="GN64" s="111"/>
      <c r="GO64" s="111"/>
      <c r="GP64" s="111"/>
      <c r="GQ64" s="111"/>
      <c r="GR64" s="111"/>
      <c r="GS64" s="111"/>
      <c r="GT64" s="111"/>
      <c r="GU64" s="111"/>
      <c r="GV64" s="111"/>
      <c r="GW64" s="111"/>
      <c r="GX64" s="111"/>
      <c r="GY64" s="111"/>
      <c r="GZ64" s="111"/>
      <c r="HA64" s="111"/>
      <c r="HB64" s="111"/>
      <c r="HC64" s="111"/>
      <c r="HD64" s="111"/>
      <c r="HE64" s="111"/>
      <c r="HF64" s="111"/>
      <c r="HG64" s="116"/>
      <c r="HH64" s="111"/>
      <c r="HI64" s="111"/>
      <c r="HJ64" s="111"/>
      <c r="HK64" s="111"/>
      <c r="HL64" s="111"/>
      <c r="HM64" s="111"/>
      <c r="HN64" s="111"/>
      <c r="HO64" s="111"/>
      <c r="HP64" s="111"/>
      <c r="HQ64" s="111"/>
      <c r="HR64" s="111"/>
      <c r="HS64" s="111"/>
      <c r="HT64" s="111"/>
      <c r="HU64" s="111"/>
      <c r="HV64" s="111"/>
      <c r="HW64" s="111"/>
      <c r="HX64" s="111"/>
      <c r="HY64" s="111"/>
      <c r="HZ64" s="111"/>
      <c r="IA64" s="111"/>
      <c r="IB64" s="111"/>
      <c r="IC64" s="111"/>
      <c r="ID64" s="111"/>
      <c r="IE64" s="111"/>
      <c r="IF64" s="111"/>
      <c r="IG64" s="111"/>
      <c r="IH64" s="111"/>
      <c r="II64" s="111"/>
      <c r="IJ64" s="111"/>
      <c r="IK64" s="111"/>
      <c r="IL64" s="111"/>
      <c r="IM64" s="111"/>
      <c r="IN64" s="111"/>
      <c r="IO64" s="111"/>
      <c r="IP64" s="111"/>
      <c r="IQ64" s="111"/>
      <c r="IR64" s="111"/>
      <c r="IS64" s="111"/>
      <c r="IT64" s="111"/>
      <c r="IU64" s="111"/>
      <c r="IV64" s="111"/>
      <c r="IW64" s="111"/>
      <c r="IX64" s="111"/>
      <c r="IY64" s="111"/>
      <c r="IZ64" s="111"/>
      <c r="JA64" s="111"/>
      <c r="JB64" s="111"/>
      <c r="JC64" s="111"/>
      <c r="JD64" s="111"/>
      <c r="JE64" s="111"/>
      <c r="JF64" s="111"/>
      <c r="JG64" s="111"/>
      <c r="JH64" s="111"/>
      <c r="JI64" s="111"/>
      <c r="JJ64" s="111"/>
      <c r="JK64" s="111"/>
      <c r="JL64" s="111"/>
      <c r="JM64" s="111"/>
      <c r="JN64" s="111"/>
      <c r="JO64" s="111"/>
      <c r="JP64" s="111"/>
      <c r="JQ64" s="111"/>
      <c r="JR64" s="111"/>
      <c r="JS64" s="111"/>
      <c r="JT64" s="111"/>
      <c r="JU64" s="111"/>
      <c r="JV64" s="111"/>
      <c r="JW64" s="111"/>
      <c r="JX64" s="111"/>
      <c r="JY64" s="111"/>
      <c r="JZ64" s="111"/>
      <c r="KA64" s="111"/>
      <c r="KB64" s="111"/>
      <c r="KC64" s="111"/>
      <c r="KD64" s="111"/>
      <c r="KE64" s="111"/>
      <c r="KF64" s="111"/>
      <c r="KG64" s="111"/>
      <c r="KH64" s="111"/>
      <c r="KI64" s="111"/>
      <c r="KJ64" s="111"/>
      <c r="KK64" s="111"/>
      <c r="KL64" s="111"/>
      <c r="KM64" s="111"/>
      <c r="KN64" s="111"/>
      <c r="KO64" s="111"/>
      <c r="KP64" s="111"/>
      <c r="KQ64" s="111"/>
      <c r="KR64" s="111"/>
      <c r="KS64" s="111"/>
      <c r="KT64" s="111"/>
      <c r="KU64" s="111"/>
      <c r="KV64" s="111"/>
      <c r="KW64" s="111"/>
      <c r="KX64" s="111"/>
      <c r="KY64" s="111"/>
      <c r="KZ64" s="111"/>
      <c r="LA64" s="111"/>
      <c r="LB64" s="111"/>
      <c r="LC64" s="111"/>
      <c r="LD64" s="111"/>
      <c r="LE64" s="111"/>
      <c r="LF64" s="111"/>
      <c r="LG64" s="111"/>
      <c r="LH64" s="111"/>
      <c r="LI64" s="111"/>
      <c r="LJ64" s="111"/>
      <c r="LK64" s="111"/>
      <c r="LL64" s="111"/>
      <c r="LM64" s="111"/>
      <c r="LN64" s="111"/>
      <c r="LO64" s="111"/>
      <c r="LP64" s="111"/>
      <c r="LQ64" s="111"/>
      <c r="LR64" s="111"/>
      <c r="LS64" s="111"/>
      <c r="LT64" s="111"/>
      <c r="LU64" s="111"/>
      <c r="LV64" s="111"/>
      <c r="LW64" s="111"/>
      <c r="LX64" s="111"/>
      <c r="LY64" s="111"/>
      <c r="LZ64" s="111"/>
      <c r="MA64" s="111"/>
      <c r="MB64" s="111"/>
      <c r="MC64" s="111"/>
      <c r="MD64" s="111"/>
      <c r="ME64" s="111"/>
      <c r="MF64" s="111"/>
      <c r="MG64" s="111"/>
      <c r="MH64" s="111"/>
      <c r="MI64" s="111"/>
      <c r="MJ64" s="111"/>
      <c r="MK64" s="111"/>
      <c r="ML64" s="111"/>
      <c r="MM64" s="111"/>
      <c r="MN64" s="111"/>
      <c r="MO64" s="111"/>
      <c r="MP64" s="111"/>
      <c r="MQ64" s="111"/>
      <c r="MR64" s="111"/>
      <c r="MS64" s="111"/>
      <c r="MT64" s="111"/>
      <c r="MU64" s="111"/>
      <c r="MV64" s="111"/>
      <c r="MW64" s="111"/>
      <c r="MX64" s="111"/>
      <c r="MY64" s="111"/>
      <c r="MZ64" s="111"/>
      <c r="NA64" s="111"/>
      <c r="NB64" s="111"/>
      <c r="NC64" s="111"/>
      <c r="ND64" s="111"/>
      <c r="NE64" s="111"/>
      <c r="NF64" s="111"/>
      <c r="NG64" s="111"/>
      <c r="NH64" s="111"/>
      <c r="NI64" s="111"/>
      <c r="NJ64" s="111"/>
      <c r="NK64" s="111"/>
      <c r="NL64" s="111"/>
      <c r="NM64" s="111"/>
      <c r="NN64" s="111"/>
      <c r="NO64" s="111"/>
      <c r="NP64" s="111"/>
      <c r="NQ64" s="111"/>
      <c r="NR64" s="111"/>
      <c r="NS64" s="111"/>
      <c r="NT64" s="111"/>
      <c r="NU64" s="111"/>
      <c r="NV64" s="111"/>
      <c r="NW64" s="111"/>
      <c r="NX64" s="111"/>
      <c r="NY64" s="111"/>
      <c r="NZ64" s="111"/>
      <c r="OA64" s="111"/>
      <c r="OB64" s="111"/>
      <c r="OC64" s="111"/>
      <c r="OD64" s="111"/>
      <c r="OE64" s="111"/>
      <c r="OF64" s="111"/>
      <c r="OG64" s="111"/>
      <c r="OH64" s="111"/>
      <c r="OI64" s="111"/>
      <c r="OJ64" s="111"/>
      <c r="OK64" s="111"/>
      <c r="OL64" s="111"/>
      <c r="OM64" s="111"/>
      <c r="ON64" s="111"/>
      <c r="OO64" s="111"/>
      <c r="OP64" s="111"/>
      <c r="OQ64" s="111"/>
      <c r="OR64" s="111"/>
      <c r="OS64" s="111"/>
      <c r="OT64" s="111"/>
      <c r="OU64" s="111"/>
      <c r="OV64" s="111"/>
      <c r="OW64" s="111"/>
      <c r="OX64" s="111"/>
      <c r="OY64" s="111"/>
      <c r="OZ64" s="111"/>
      <c r="PA64" s="111"/>
      <c r="PB64" s="111"/>
      <c r="PC64" s="111"/>
      <c r="PD64" s="111"/>
      <c r="PE64" s="111"/>
      <c r="PF64" s="111"/>
      <c r="PG64" s="111"/>
      <c r="PH64" s="111"/>
      <c r="PI64" s="111"/>
      <c r="PJ64" s="111"/>
      <c r="PK64" s="111"/>
      <c r="PL64" s="111"/>
      <c r="PM64" s="111"/>
      <c r="PN64" s="111"/>
      <c r="PO64" s="111"/>
      <c r="PP64" s="111"/>
      <c r="PQ64" s="111"/>
      <c r="PR64" s="111"/>
      <c r="PS64" s="111"/>
      <c r="PT64" s="111"/>
      <c r="PU64" s="111"/>
      <c r="PV64" s="111"/>
      <c r="PW64" s="111"/>
      <c r="PX64" s="111"/>
      <c r="PY64" s="111"/>
      <c r="PZ64" s="111"/>
      <c r="QA64" s="111"/>
      <c r="QB64" s="111"/>
      <c r="QC64" s="111"/>
      <c r="QD64" s="111"/>
      <c r="QE64" s="111"/>
      <c r="QF64" s="111"/>
      <c r="QG64" s="111"/>
      <c r="QH64" s="111"/>
      <c r="QI64" s="111"/>
      <c r="QJ64" s="111"/>
      <c r="QK64" s="111"/>
      <c r="QL64" s="111"/>
      <c r="QM64" s="111"/>
      <c r="QN64" s="111"/>
      <c r="QO64" s="111"/>
      <c r="QP64" s="111"/>
      <c r="QQ64" s="111"/>
      <c r="QR64" s="111"/>
      <c r="QS64" s="111"/>
      <c r="QT64" s="111"/>
      <c r="QU64" s="111"/>
      <c r="QV64" s="111"/>
      <c r="QW64" s="111"/>
      <c r="QX64" s="111"/>
      <c r="QY64" s="111"/>
      <c r="QZ64" s="111"/>
      <c r="RA64" s="111"/>
      <c r="RB64" s="111"/>
      <c r="RC64" s="111"/>
      <c r="RD64" s="111"/>
      <c r="RE64" s="111"/>
      <c r="RF64" s="111"/>
      <c r="RG64" s="111"/>
      <c r="RH64" s="111"/>
      <c r="RI64" s="111"/>
      <c r="RJ64" s="111"/>
      <c r="RK64" s="111"/>
      <c r="RL64" s="111"/>
      <c r="RM64" s="111"/>
      <c r="RN64" s="111"/>
      <c r="RO64" s="111"/>
      <c r="RP64" s="111"/>
      <c r="RQ64" s="111"/>
      <c r="RR64" s="111"/>
      <c r="RS64" s="111"/>
      <c r="RT64" s="111"/>
      <c r="RU64" s="111"/>
      <c r="RV64" s="111"/>
      <c r="RW64" s="111"/>
      <c r="RX64" s="111"/>
      <c r="RY64" s="111"/>
      <c r="RZ64" s="111"/>
      <c r="SA64" s="111"/>
      <c r="SB64" s="111"/>
      <c r="SC64" s="111"/>
      <c r="SD64" s="111"/>
      <c r="SE64" s="111"/>
      <c r="SF64" s="111"/>
      <c r="SG64" s="111"/>
      <c r="SH64" s="111"/>
      <c r="SI64" s="111"/>
      <c r="SJ64" s="111"/>
      <c r="SK64" s="111"/>
      <c r="SL64" s="111"/>
      <c r="SM64" s="111"/>
      <c r="SN64" s="111"/>
      <c r="SO64" s="111"/>
      <c r="SP64" s="111"/>
      <c r="SQ64" s="111"/>
      <c r="SR64" s="111"/>
      <c r="SS64" s="111"/>
      <c r="ST64" s="111"/>
      <c r="SU64" s="111"/>
      <c r="SV64" s="111"/>
      <c r="SW64" s="111"/>
      <c r="SX64" s="111"/>
      <c r="SY64" s="111"/>
      <c r="SZ64" s="111"/>
      <c r="TA64" s="111"/>
      <c r="TB64" s="111"/>
      <c r="TC64" s="111"/>
      <c r="TD64" s="111"/>
      <c r="TE64" s="111"/>
      <c r="TF64" s="111"/>
      <c r="TG64" s="111"/>
      <c r="TH64" s="111"/>
      <c r="TI64" s="111"/>
      <c r="TJ64" s="111"/>
      <c r="TK64" s="111"/>
      <c r="TL64" s="111"/>
      <c r="TM64" s="111"/>
      <c r="TN64" s="111"/>
    </row>
    <row r="65" spans="1:534" ht="12.75" customHeight="1" x14ac:dyDescent="0.2">
      <c r="A65" s="111"/>
      <c r="B65" s="111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7"/>
      <c r="CC65" s="117"/>
      <c r="CD65" s="111"/>
      <c r="CE65" s="111"/>
      <c r="CF65" s="111"/>
      <c r="CG65" s="117"/>
      <c r="CH65" s="117"/>
      <c r="CI65" s="111"/>
      <c r="CJ65" s="111"/>
      <c r="CK65" s="111"/>
      <c r="CL65" s="117"/>
      <c r="CM65" s="111"/>
      <c r="CN65" s="117"/>
      <c r="CO65" s="117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1"/>
      <c r="EL65" s="111"/>
      <c r="EM65" s="111"/>
      <c r="EN65" s="111"/>
      <c r="EO65" s="111"/>
      <c r="EP65" s="111"/>
      <c r="EQ65" s="111"/>
      <c r="ER65" s="111"/>
      <c r="ES65" s="111"/>
      <c r="ET65" s="111"/>
      <c r="EU65" s="111"/>
      <c r="EV65" s="111"/>
      <c r="EW65" s="111"/>
      <c r="EX65" s="111"/>
      <c r="EY65" s="111"/>
      <c r="EZ65" s="111"/>
      <c r="FA65" s="111"/>
      <c r="FB65" s="111"/>
      <c r="FC65" s="111"/>
      <c r="FD65" s="111"/>
      <c r="FE65" s="111"/>
      <c r="FF65" s="111"/>
      <c r="FG65" s="111"/>
      <c r="FH65" s="111"/>
      <c r="FI65" s="111"/>
      <c r="FJ65" s="111"/>
      <c r="FK65" s="111"/>
      <c r="FL65" s="111"/>
      <c r="FM65" s="111"/>
      <c r="FN65" s="112"/>
      <c r="FO65" s="112"/>
      <c r="FP65" s="112"/>
      <c r="FQ65" s="111"/>
      <c r="FR65" s="111"/>
      <c r="FS65" s="111"/>
      <c r="FT65" s="111"/>
      <c r="FU65" s="111"/>
      <c r="FV65" s="111"/>
      <c r="FW65" s="111"/>
      <c r="FX65" s="111"/>
      <c r="FY65" s="111"/>
      <c r="FZ65" s="111"/>
      <c r="GA65" s="111"/>
      <c r="GB65" s="111"/>
      <c r="GC65" s="111"/>
      <c r="GD65" s="111"/>
      <c r="GE65" s="111"/>
      <c r="GF65" s="111"/>
      <c r="GG65" s="111"/>
      <c r="GH65" s="111"/>
      <c r="GI65" s="111"/>
      <c r="GJ65" s="111"/>
      <c r="GK65" s="111"/>
      <c r="GL65" s="111"/>
      <c r="GM65" s="111"/>
      <c r="GN65" s="111"/>
      <c r="GO65" s="111"/>
      <c r="GP65" s="111"/>
      <c r="GQ65" s="111"/>
      <c r="GR65" s="111"/>
      <c r="GS65" s="111"/>
      <c r="GT65" s="111"/>
      <c r="GU65" s="111"/>
      <c r="GV65" s="111"/>
      <c r="GW65" s="111"/>
      <c r="GX65" s="111"/>
      <c r="GY65" s="111"/>
      <c r="GZ65" s="111"/>
      <c r="HA65" s="111"/>
      <c r="HB65" s="111"/>
      <c r="HC65" s="111"/>
      <c r="HD65" s="111"/>
      <c r="HE65" s="111"/>
      <c r="HF65" s="111"/>
      <c r="HG65" s="116"/>
      <c r="HH65" s="111"/>
      <c r="HI65" s="111"/>
      <c r="HJ65" s="111"/>
      <c r="HK65" s="111"/>
      <c r="HL65" s="111"/>
      <c r="HM65" s="111"/>
      <c r="HN65" s="111"/>
      <c r="HO65" s="111"/>
      <c r="HP65" s="111"/>
      <c r="HQ65" s="111"/>
      <c r="HR65" s="111"/>
      <c r="HS65" s="111"/>
      <c r="HT65" s="111"/>
      <c r="HU65" s="111"/>
      <c r="HV65" s="111"/>
      <c r="HW65" s="111"/>
      <c r="HX65" s="111"/>
      <c r="HY65" s="111"/>
      <c r="HZ65" s="111"/>
      <c r="IA65" s="111"/>
      <c r="IB65" s="111"/>
      <c r="IC65" s="111"/>
      <c r="ID65" s="111"/>
      <c r="IE65" s="111"/>
      <c r="IF65" s="111"/>
      <c r="IG65" s="111"/>
      <c r="IH65" s="111"/>
      <c r="II65" s="111"/>
      <c r="IJ65" s="111"/>
      <c r="IK65" s="111"/>
      <c r="IL65" s="111"/>
      <c r="IM65" s="111"/>
      <c r="IN65" s="111"/>
      <c r="IO65" s="111"/>
      <c r="IP65" s="111"/>
      <c r="IQ65" s="111"/>
      <c r="IR65" s="111"/>
      <c r="IS65" s="111"/>
      <c r="IT65" s="111"/>
      <c r="IU65" s="111"/>
      <c r="IV65" s="111"/>
      <c r="IW65" s="111"/>
      <c r="IX65" s="111"/>
      <c r="IY65" s="111"/>
      <c r="IZ65" s="111"/>
      <c r="JA65" s="111"/>
      <c r="JB65" s="111"/>
      <c r="JC65" s="111"/>
      <c r="JD65" s="111"/>
      <c r="JE65" s="111"/>
      <c r="JF65" s="111"/>
      <c r="JG65" s="111"/>
      <c r="JH65" s="111"/>
      <c r="JI65" s="111"/>
      <c r="JJ65" s="111"/>
      <c r="JK65" s="111"/>
      <c r="JL65" s="111"/>
      <c r="JM65" s="111"/>
      <c r="JN65" s="111"/>
      <c r="JO65" s="111"/>
      <c r="JP65" s="111"/>
      <c r="JQ65" s="111"/>
      <c r="JR65" s="111"/>
      <c r="JS65" s="111"/>
      <c r="JT65" s="111"/>
      <c r="JU65" s="111"/>
      <c r="JV65" s="111"/>
      <c r="JW65" s="111"/>
      <c r="JX65" s="111"/>
      <c r="JY65" s="111"/>
      <c r="JZ65" s="111"/>
      <c r="KA65" s="111"/>
      <c r="KB65" s="111"/>
      <c r="KC65" s="111"/>
      <c r="KD65" s="111"/>
      <c r="KE65" s="111"/>
      <c r="KF65" s="111"/>
      <c r="KG65" s="111"/>
      <c r="KH65" s="111"/>
      <c r="KI65" s="111"/>
      <c r="KJ65" s="111"/>
      <c r="KK65" s="111"/>
      <c r="KL65" s="111"/>
      <c r="KM65" s="111"/>
      <c r="KN65" s="111"/>
      <c r="KO65" s="111"/>
      <c r="KP65" s="111"/>
      <c r="KQ65" s="111"/>
      <c r="KR65" s="111"/>
      <c r="KS65" s="111"/>
      <c r="KT65" s="111"/>
      <c r="KU65" s="111"/>
      <c r="KV65" s="111"/>
      <c r="KW65" s="111"/>
      <c r="KX65" s="111"/>
      <c r="KY65" s="111"/>
      <c r="KZ65" s="111"/>
      <c r="LA65" s="111"/>
      <c r="LB65" s="111"/>
      <c r="LC65" s="111"/>
      <c r="LD65" s="111"/>
      <c r="LE65" s="111"/>
      <c r="LF65" s="111"/>
      <c r="LG65" s="111"/>
      <c r="LH65" s="111"/>
      <c r="LI65" s="111"/>
      <c r="LJ65" s="111"/>
      <c r="LK65" s="111"/>
      <c r="LL65" s="111"/>
      <c r="LM65" s="111"/>
      <c r="LN65" s="111"/>
      <c r="LO65" s="111"/>
      <c r="LP65" s="111"/>
      <c r="LQ65" s="111"/>
      <c r="LR65" s="111"/>
      <c r="LS65" s="111"/>
      <c r="LT65" s="111"/>
      <c r="LU65" s="111"/>
      <c r="LV65" s="111"/>
      <c r="LW65" s="111"/>
      <c r="LX65" s="111"/>
      <c r="LY65" s="111"/>
      <c r="LZ65" s="111"/>
      <c r="MA65" s="111"/>
      <c r="MB65" s="111"/>
      <c r="MC65" s="111"/>
      <c r="MD65" s="111"/>
      <c r="ME65" s="111"/>
      <c r="MF65" s="111"/>
      <c r="MG65" s="111"/>
      <c r="MH65" s="111"/>
      <c r="MI65" s="111"/>
      <c r="MJ65" s="111"/>
      <c r="MK65" s="111"/>
      <c r="ML65" s="111"/>
      <c r="MM65" s="111"/>
      <c r="MN65" s="111"/>
      <c r="MO65" s="111"/>
      <c r="MP65" s="111"/>
      <c r="MQ65" s="111"/>
      <c r="MR65" s="111"/>
      <c r="MS65" s="111"/>
      <c r="MT65" s="111"/>
      <c r="MU65" s="111"/>
      <c r="MV65" s="111"/>
      <c r="MW65" s="111"/>
      <c r="MX65" s="111"/>
      <c r="MY65" s="111"/>
      <c r="MZ65" s="111"/>
      <c r="NA65" s="111"/>
      <c r="NB65" s="111"/>
      <c r="NC65" s="111"/>
      <c r="ND65" s="111"/>
      <c r="NE65" s="111"/>
      <c r="NF65" s="111"/>
      <c r="NG65" s="111"/>
      <c r="NH65" s="111"/>
      <c r="NI65" s="111"/>
      <c r="NJ65" s="111"/>
      <c r="NK65" s="111"/>
      <c r="NL65" s="111"/>
      <c r="NM65" s="111"/>
      <c r="NN65" s="111"/>
      <c r="NO65" s="111"/>
      <c r="NP65" s="111"/>
      <c r="NQ65" s="111"/>
      <c r="NR65" s="111"/>
      <c r="NS65" s="111"/>
      <c r="NT65" s="111"/>
      <c r="NU65" s="111"/>
      <c r="NV65" s="111"/>
      <c r="NW65" s="111"/>
      <c r="NX65" s="111"/>
      <c r="NY65" s="111"/>
      <c r="NZ65" s="111"/>
      <c r="OA65" s="111"/>
      <c r="OB65" s="111"/>
      <c r="OC65" s="111"/>
      <c r="OD65" s="111"/>
      <c r="OE65" s="111"/>
      <c r="OF65" s="111"/>
      <c r="OG65" s="111"/>
      <c r="OH65" s="111"/>
      <c r="OI65" s="111"/>
      <c r="OJ65" s="111"/>
      <c r="OK65" s="111"/>
      <c r="OL65" s="111"/>
      <c r="OM65" s="111"/>
      <c r="ON65" s="111"/>
      <c r="OO65" s="111"/>
      <c r="OP65" s="111"/>
      <c r="OQ65" s="111"/>
      <c r="OR65" s="111"/>
      <c r="OS65" s="111"/>
      <c r="OT65" s="111"/>
      <c r="OU65" s="111"/>
      <c r="OV65" s="111"/>
      <c r="OW65" s="111"/>
      <c r="OX65" s="111"/>
      <c r="OY65" s="111"/>
      <c r="OZ65" s="111"/>
      <c r="PA65" s="111"/>
      <c r="PB65" s="111"/>
      <c r="PC65" s="111"/>
      <c r="PD65" s="111"/>
      <c r="PE65" s="111"/>
      <c r="PF65" s="111"/>
      <c r="PG65" s="111"/>
      <c r="PH65" s="111"/>
      <c r="PI65" s="111"/>
      <c r="PJ65" s="111"/>
      <c r="PK65" s="111"/>
      <c r="PL65" s="111"/>
      <c r="PM65" s="111"/>
      <c r="PN65" s="111"/>
      <c r="PO65" s="111"/>
      <c r="PP65" s="111"/>
      <c r="PQ65" s="111"/>
      <c r="PR65" s="111"/>
      <c r="PS65" s="111"/>
      <c r="PT65" s="111"/>
      <c r="PU65" s="111"/>
      <c r="PV65" s="111"/>
      <c r="PW65" s="111"/>
      <c r="PX65" s="111"/>
      <c r="PY65" s="111"/>
      <c r="PZ65" s="111"/>
      <c r="QA65" s="111"/>
      <c r="QB65" s="111"/>
      <c r="QC65" s="111"/>
      <c r="QD65" s="111"/>
      <c r="QE65" s="111"/>
      <c r="QF65" s="111"/>
      <c r="QG65" s="111"/>
      <c r="QH65" s="111"/>
      <c r="QI65" s="111"/>
      <c r="QJ65" s="111"/>
      <c r="QK65" s="111"/>
      <c r="QL65" s="111"/>
      <c r="QM65" s="111"/>
      <c r="QN65" s="111"/>
      <c r="QO65" s="111"/>
      <c r="QP65" s="111"/>
      <c r="QQ65" s="111"/>
      <c r="QR65" s="111"/>
      <c r="QS65" s="111"/>
      <c r="QT65" s="111"/>
      <c r="QU65" s="111"/>
      <c r="QV65" s="111"/>
      <c r="QW65" s="111"/>
      <c r="QX65" s="111"/>
      <c r="QY65" s="111"/>
      <c r="QZ65" s="111"/>
      <c r="RA65" s="111"/>
      <c r="RB65" s="111"/>
      <c r="RC65" s="111"/>
      <c r="RD65" s="111"/>
      <c r="RE65" s="111"/>
      <c r="RF65" s="111"/>
      <c r="RG65" s="111"/>
      <c r="RH65" s="111"/>
      <c r="RI65" s="111"/>
      <c r="RJ65" s="111"/>
      <c r="RK65" s="111"/>
      <c r="RL65" s="111"/>
      <c r="RM65" s="111"/>
      <c r="RN65" s="111"/>
      <c r="RO65" s="111"/>
      <c r="RP65" s="111"/>
      <c r="RQ65" s="111"/>
      <c r="RR65" s="111"/>
      <c r="RS65" s="111"/>
      <c r="RT65" s="111"/>
      <c r="RU65" s="111"/>
      <c r="RV65" s="111"/>
      <c r="RW65" s="111"/>
      <c r="RX65" s="111"/>
      <c r="RY65" s="111"/>
      <c r="RZ65" s="111"/>
      <c r="SA65" s="111"/>
      <c r="SB65" s="111"/>
      <c r="SC65" s="111"/>
      <c r="SD65" s="111"/>
      <c r="SE65" s="111"/>
      <c r="SF65" s="111"/>
      <c r="SG65" s="111"/>
      <c r="SH65" s="111"/>
      <c r="SI65" s="111"/>
      <c r="SJ65" s="111"/>
      <c r="SK65" s="111"/>
      <c r="SL65" s="111"/>
      <c r="SM65" s="111"/>
      <c r="SN65" s="111"/>
      <c r="SO65" s="111"/>
      <c r="SP65" s="111"/>
      <c r="SQ65" s="111"/>
      <c r="SR65" s="111"/>
      <c r="SS65" s="111"/>
      <c r="ST65" s="111"/>
      <c r="SU65" s="111"/>
      <c r="SV65" s="111"/>
      <c r="SW65" s="111"/>
      <c r="SX65" s="111"/>
      <c r="SY65" s="111"/>
      <c r="SZ65" s="111"/>
      <c r="TA65" s="111"/>
      <c r="TB65" s="111"/>
      <c r="TC65" s="111"/>
      <c r="TD65" s="111"/>
      <c r="TE65" s="111"/>
      <c r="TF65" s="111"/>
      <c r="TG65" s="111"/>
      <c r="TH65" s="111"/>
      <c r="TI65" s="111"/>
      <c r="TJ65" s="111"/>
      <c r="TK65" s="111"/>
      <c r="TL65" s="111"/>
      <c r="TM65" s="111"/>
      <c r="TN65" s="111"/>
    </row>
    <row r="66" spans="1:534" ht="12.75" customHeight="1" x14ac:dyDescent="0.2">
      <c r="A66" s="111"/>
      <c r="B66" s="111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4"/>
      <c r="N66" s="114"/>
      <c r="O66" s="114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7"/>
      <c r="CC66" s="117"/>
      <c r="CD66" s="111"/>
      <c r="CE66" s="111"/>
      <c r="CF66" s="111"/>
      <c r="CG66" s="117"/>
      <c r="CH66" s="117"/>
      <c r="CI66" s="111"/>
      <c r="CJ66" s="111"/>
      <c r="CK66" s="111"/>
      <c r="CL66" s="117"/>
      <c r="CM66" s="111"/>
      <c r="CN66" s="117"/>
      <c r="CO66" s="117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11"/>
      <c r="FL66" s="111"/>
      <c r="FM66" s="111"/>
      <c r="FN66" s="112"/>
      <c r="FO66" s="112"/>
      <c r="FP66" s="112"/>
      <c r="FQ66" s="111"/>
      <c r="FR66" s="111"/>
      <c r="FS66" s="111"/>
      <c r="FT66" s="111"/>
      <c r="FU66" s="111"/>
      <c r="FV66" s="111"/>
      <c r="FW66" s="111"/>
      <c r="FX66" s="111"/>
      <c r="FY66" s="111"/>
      <c r="FZ66" s="111"/>
      <c r="GA66" s="111"/>
      <c r="GB66" s="111"/>
      <c r="GC66" s="111"/>
      <c r="GD66" s="111"/>
      <c r="GE66" s="111"/>
      <c r="GF66" s="111"/>
      <c r="GG66" s="111"/>
      <c r="GH66" s="111"/>
      <c r="GI66" s="111"/>
      <c r="GJ66" s="111"/>
      <c r="GK66" s="111"/>
      <c r="GL66" s="111"/>
      <c r="GM66" s="111"/>
      <c r="GN66" s="111"/>
      <c r="GO66" s="111"/>
      <c r="GP66" s="111"/>
      <c r="GQ66" s="111"/>
      <c r="GR66" s="111"/>
      <c r="GS66" s="111"/>
      <c r="GT66" s="111"/>
      <c r="GU66" s="111"/>
      <c r="GV66" s="111"/>
      <c r="GW66" s="111"/>
      <c r="GX66" s="111"/>
      <c r="GY66" s="111"/>
      <c r="GZ66" s="111"/>
      <c r="HA66" s="111"/>
      <c r="HB66" s="111"/>
      <c r="HC66" s="111"/>
      <c r="HD66" s="111"/>
      <c r="HE66" s="111"/>
      <c r="HF66" s="111"/>
      <c r="HG66" s="116"/>
      <c r="HH66" s="111"/>
      <c r="HI66" s="111"/>
      <c r="HJ66" s="111"/>
      <c r="HK66" s="111"/>
      <c r="HL66" s="111"/>
      <c r="HM66" s="111"/>
      <c r="HN66" s="111"/>
      <c r="HO66" s="111"/>
      <c r="HP66" s="111"/>
      <c r="HQ66" s="111"/>
      <c r="HR66" s="111"/>
      <c r="HS66" s="111"/>
      <c r="HT66" s="111"/>
      <c r="HU66" s="111"/>
      <c r="HV66" s="111"/>
      <c r="HW66" s="111"/>
      <c r="HX66" s="111"/>
      <c r="HY66" s="111"/>
      <c r="HZ66" s="111"/>
      <c r="IA66" s="111"/>
      <c r="IB66" s="111"/>
      <c r="IC66" s="111"/>
      <c r="ID66" s="111"/>
      <c r="IE66" s="111"/>
      <c r="IF66" s="111"/>
      <c r="IG66" s="111"/>
      <c r="IH66" s="111"/>
      <c r="II66" s="111"/>
      <c r="IJ66" s="111"/>
      <c r="IK66" s="111"/>
      <c r="IL66" s="111"/>
      <c r="IM66" s="111"/>
      <c r="IN66" s="111"/>
      <c r="IO66" s="111"/>
      <c r="IP66" s="111"/>
      <c r="IQ66" s="111"/>
      <c r="IR66" s="111"/>
      <c r="IS66" s="111"/>
      <c r="IT66" s="111"/>
      <c r="IU66" s="111"/>
      <c r="IV66" s="111"/>
      <c r="IW66" s="111"/>
      <c r="IX66" s="111"/>
      <c r="IY66" s="111"/>
      <c r="IZ66" s="111"/>
      <c r="JA66" s="111"/>
      <c r="JB66" s="111"/>
      <c r="JC66" s="111"/>
      <c r="JD66" s="111"/>
      <c r="JE66" s="111"/>
      <c r="JF66" s="111"/>
      <c r="JG66" s="111"/>
      <c r="JH66" s="111"/>
      <c r="JI66" s="111"/>
      <c r="JJ66" s="111"/>
      <c r="JK66" s="111"/>
      <c r="JL66" s="111"/>
      <c r="JM66" s="111"/>
      <c r="JN66" s="111"/>
      <c r="JO66" s="111"/>
      <c r="JP66" s="111"/>
      <c r="JQ66" s="111"/>
      <c r="JR66" s="111"/>
      <c r="JS66" s="111"/>
      <c r="JT66" s="111"/>
      <c r="JU66" s="111"/>
      <c r="JV66" s="111"/>
      <c r="JW66" s="111"/>
      <c r="JX66" s="111"/>
      <c r="JY66" s="111"/>
      <c r="JZ66" s="111"/>
      <c r="KA66" s="111"/>
      <c r="KB66" s="111"/>
      <c r="KC66" s="111"/>
      <c r="KD66" s="111"/>
      <c r="KE66" s="111"/>
      <c r="KF66" s="111"/>
      <c r="KG66" s="111"/>
      <c r="KH66" s="111"/>
      <c r="KI66" s="111"/>
      <c r="KJ66" s="111"/>
      <c r="KK66" s="111"/>
      <c r="KL66" s="111"/>
      <c r="KM66" s="111"/>
      <c r="KN66" s="111"/>
      <c r="KO66" s="111"/>
      <c r="KP66" s="111"/>
      <c r="KQ66" s="111"/>
      <c r="KR66" s="111"/>
      <c r="KS66" s="111"/>
      <c r="KT66" s="111"/>
      <c r="KU66" s="111"/>
      <c r="KV66" s="111"/>
      <c r="KW66" s="111"/>
      <c r="KX66" s="111"/>
      <c r="KY66" s="111"/>
      <c r="KZ66" s="111"/>
      <c r="LA66" s="111"/>
      <c r="LB66" s="111"/>
      <c r="LC66" s="111"/>
      <c r="LD66" s="111"/>
      <c r="LE66" s="111"/>
      <c r="LF66" s="111"/>
      <c r="LG66" s="111"/>
      <c r="LH66" s="111"/>
      <c r="LI66" s="111"/>
      <c r="LJ66" s="111"/>
      <c r="LK66" s="111"/>
      <c r="LL66" s="111"/>
      <c r="LM66" s="111"/>
      <c r="LN66" s="111"/>
      <c r="LO66" s="111"/>
      <c r="LP66" s="111"/>
      <c r="LQ66" s="111"/>
      <c r="LR66" s="111"/>
      <c r="LS66" s="111"/>
      <c r="LT66" s="111"/>
      <c r="LU66" s="111"/>
      <c r="LV66" s="111"/>
      <c r="LW66" s="111"/>
      <c r="LX66" s="111"/>
      <c r="LY66" s="111"/>
      <c r="LZ66" s="111"/>
      <c r="MA66" s="111"/>
      <c r="MB66" s="111"/>
      <c r="MC66" s="111"/>
      <c r="MD66" s="111"/>
      <c r="ME66" s="111"/>
      <c r="MF66" s="111"/>
      <c r="MG66" s="111"/>
      <c r="MH66" s="111"/>
      <c r="MI66" s="111"/>
      <c r="MJ66" s="111"/>
      <c r="MK66" s="111"/>
      <c r="ML66" s="111"/>
      <c r="MM66" s="111"/>
      <c r="MN66" s="111"/>
      <c r="MO66" s="111"/>
      <c r="MP66" s="111"/>
      <c r="MQ66" s="111"/>
      <c r="MR66" s="111"/>
      <c r="MS66" s="111"/>
      <c r="MT66" s="111"/>
      <c r="MU66" s="111"/>
      <c r="MV66" s="111"/>
      <c r="MW66" s="111"/>
      <c r="MX66" s="111"/>
      <c r="MY66" s="111"/>
      <c r="MZ66" s="111"/>
      <c r="NA66" s="111"/>
      <c r="NB66" s="111"/>
      <c r="NC66" s="111"/>
      <c r="ND66" s="111"/>
      <c r="NE66" s="111"/>
      <c r="NF66" s="111"/>
      <c r="NG66" s="111"/>
      <c r="NH66" s="111"/>
      <c r="NI66" s="111"/>
      <c r="NJ66" s="111"/>
      <c r="NK66" s="111"/>
      <c r="NL66" s="111"/>
      <c r="NM66" s="111"/>
      <c r="NN66" s="111"/>
      <c r="NO66" s="111"/>
      <c r="NP66" s="111"/>
      <c r="NQ66" s="111"/>
      <c r="NR66" s="111"/>
      <c r="NS66" s="111"/>
      <c r="NT66" s="111"/>
      <c r="NU66" s="111"/>
      <c r="NV66" s="111"/>
      <c r="NW66" s="111"/>
      <c r="NX66" s="111"/>
      <c r="NY66" s="111"/>
      <c r="NZ66" s="111"/>
      <c r="OA66" s="111"/>
      <c r="OB66" s="111"/>
      <c r="OC66" s="111"/>
      <c r="OD66" s="111"/>
      <c r="OE66" s="111"/>
      <c r="OF66" s="111"/>
      <c r="OG66" s="111"/>
      <c r="OH66" s="111"/>
      <c r="OI66" s="111"/>
      <c r="OJ66" s="111"/>
      <c r="OK66" s="111"/>
      <c r="OL66" s="111"/>
      <c r="OM66" s="111"/>
      <c r="ON66" s="111"/>
      <c r="OO66" s="111"/>
      <c r="OP66" s="111"/>
      <c r="OQ66" s="111"/>
      <c r="OR66" s="111"/>
      <c r="OS66" s="111"/>
      <c r="OT66" s="111"/>
      <c r="OU66" s="111"/>
      <c r="OV66" s="111"/>
      <c r="OW66" s="111"/>
      <c r="OX66" s="111"/>
      <c r="OY66" s="111"/>
      <c r="OZ66" s="111"/>
      <c r="PA66" s="111"/>
      <c r="PB66" s="111"/>
      <c r="PC66" s="111"/>
      <c r="PD66" s="111"/>
      <c r="PE66" s="111"/>
      <c r="PF66" s="111"/>
      <c r="PG66" s="111"/>
      <c r="PH66" s="111"/>
      <c r="PI66" s="111"/>
      <c r="PJ66" s="111"/>
      <c r="PK66" s="111"/>
      <c r="PL66" s="111"/>
      <c r="PM66" s="111"/>
      <c r="PN66" s="111"/>
      <c r="PO66" s="111"/>
      <c r="PP66" s="111"/>
      <c r="PQ66" s="111"/>
      <c r="PR66" s="111"/>
      <c r="PS66" s="111"/>
      <c r="PT66" s="111"/>
      <c r="PU66" s="111"/>
      <c r="PV66" s="111"/>
      <c r="PW66" s="111"/>
      <c r="PX66" s="111"/>
      <c r="PY66" s="111"/>
      <c r="PZ66" s="111"/>
      <c r="QA66" s="111"/>
      <c r="QB66" s="111"/>
      <c r="QC66" s="111"/>
      <c r="QD66" s="111"/>
      <c r="QE66" s="111"/>
      <c r="QF66" s="111"/>
      <c r="QG66" s="111"/>
      <c r="QH66" s="111"/>
      <c r="QI66" s="111"/>
      <c r="QJ66" s="111"/>
      <c r="QK66" s="111"/>
      <c r="QL66" s="111"/>
      <c r="QM66" s="111"/>
      <c r="QN66" s="111"/>
      <c r="QO66" s="111"/>
      <c r="QP66" s="111"/>
      <c r="QQ66" s="111"/>
      <c r="QR66" s="111"/>
      <c r="QS66" s="111"/>
      <c r="QT66" s="111"/>
      <c r="QU66" s="111"/>
      <c r="QV66" s="111"/>
      <c r="QW66" s="111"/>
      <c r="QX66" s="111"/>
      <c r="QY66" s="111"/>
      <c r="QZ66" s="111"/>
      <c r="RA66" s="111"/>
      <c r="RB66" s="111"/>
      <c r="RC66" s="111"/>
      <c r="RD66" s="111"/>
      <c r="RE66" s="111"/>
      <c r="RF66" s="111"/>
      <c r="RG66" s="111"/>
      <c r="RH66" s="111"/>
      <c r="RI66" s="111"/>
      <c r="RJ66" s="111"/>
      <c r="RK66" s="111"/>
      <c r="RL66" s="111"/>
      <c r="RM66" s="111"/>
      <c r="RN66" s="111"/>
      <c r="RO66" s="111"/>
      <c r="RP66" s="111"/>
      <c r="RQ66" s="111"/>
      <c r="RR66" s="111"/>
      <c r="RS66" s="111"/>
      <c r="RT66" s="111"/>
      <c r="RU66" s="111"/>
      <c r="RV66" s="111"/>
      <c r="RW66" s="111"/>
      <c r="RX66" s="111"/>
      <c r="RY66" s="111"/>
      <c r="RZ66" s="111"/>
      <c r="SA66" s="111"/>
      <c r="SB66" s="111"/>
      <c r="SC66" s="111"/>
      <c r="SD66" s="111"/>
      <c r="SE66" s="111"/>
      <c r="SF66" s="111"/>
      <c r="SG66" s="111"/>
      <c r="SH66" s="111"/>
      <c r="SI66" s="111"/>
      <c r="SJ66" s="111"/>
      <c r="SK66" s="111"/>
      <c r="SL66" s="111"/>
      <c r="SM66" s="111"/>
      <c r="SN66" s="111"/>
      <c r="SO66" s="111"/>
      <c r="SP66" s="111"/>
      <c r="SQ66" s="111"/>
      <c r="SR66" s="111"/>
      <c r="SS66" s="111"/>
      <c r="ST66" s="111"/>
      <c r="SU66" s="111"/>
      <c r="SV66" s="111"/>
      <c r="SW66" s="111"/>
      <c r="SX66" s="111"/>
      <c r="SY66" s="111"/>
      <c r="SZ66" s="111"/>
      <c r="TA66" s="111"/>
      <c r="TB66" s="111"/>
      <c r="TC66" s="111"/>
      <c r="TD66" s="111"/>
      <c r="TE66" s="111"/>
      <c r="TF66" s="111"/>
      <c r="TG66" s="111"/>
      <c r="TH66" s="111"/>
      <c r="TI66" s="111"/>
      <c r="TJ66" s="111"/>
      <c r="TK66" s="111"/>
      <c r="TL66" s="111"/>
      <c r="TM66" s="111"/>
      <c r="TN66" s="111"/>
    </row>
    <row r="67" spans="1:534" ht="12.75" customHeight="1" x14ac:dyDescent="0.2">
      <c r="A67" s="111"/>
      <c r="B67" s="111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4"/>
      <c r="N67" s="114"/>
      <c r="O67" s="114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7"/>
      <c r="CC67" s="117"/>
      <c r="CD67" s="111"/>
      <c r="CE67" s="111"/>
      <c r="CF67" s="111"/>
      <c r="CG67" s="117"/>
      <c r="CH67" s="117"/>
      <c r="CI67" s="111"/>
      <c r="CJ67" s="111"/>
      <c r="CK67" s="111"/>
      <c r="CL67" s="117"/>
      <c r="CM67" s="111"/>
      <c r="CN67" s="117"/>
      <c r="CO67" s="117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1"/>
      <c r="EL67" s="111"/>
      <c r="EM67" s="111"/>
      <c r="EN67" s="111"/>
      <c r="EO67" s="111"/>
      <c r="EP67" s="111"/>
      <c r="EQ67" s="111"/>
      <c r="ER67" s="111"/>
      <c r="ES67" s="111"/>
      <c r="ET67" s="111"/>
      <c r="EU67" s="111"/>
      <c r="EV67" s="111"/>
      <c r="EW67" s="111"/>
      <c r="EX67" s="111"/>
      <c r="EY67" s="111"/>
      <c r="EZ67" s="111"/>
      <c r="FA67" s="111"/>
      <c r="FB67" s="111"/>
      <c r="FC67" s="111"/>
      <c r="FD67" s="111"/>
      <c r="FE67" s="111"/>
      <c r="FF67" s="111"/>
      <c r="FG67" s="111"/>
      <c r="FH67" s="111"/>
      <c r="FI67" s="111"/>
      <c r="FJ67" s="111"/>
      <c r="FK67" s="111"/>
      <c r="FL67" s="111"/>
      <c r="FM67" s="111"/>
      <c r="FN67" s="112"/>
      <c r="FO67" s="112"/>
      <c r="FP67" s="112"/>
      <c r="FQ67" s="111"/>
      <c r="FR67" s="111"/>
      <c r="FS67" s="111"/>
      <c r="FT67" s="111"/>
      <c r="FU67" s="111"/>
      <c r="FV67" s="111"/>
      <c r="FW67" s="111"/>
      <c r="FX67" s="111"/>
      <c r="FY67" s="111"/>
      <c r="FZ67" s="111"/>
      <c r="GA67" s="111"/>
      <c r="GB67" s="111"/>
      <c r="GC67" s="111"/>
      <c r="GD67" s="111"/>
      <c r="GE67" s="111"/>
      <c r="GF67" s="111"/>
      <c r="GG67" s="111"/>
      <c r="GH67" s="111"/>
      <c r="GI67" s="111"/>
      <c r="GJ67" s="111"/>
      <c r="GK67" s="111"/>
      <c r="GL67" s="111"/>
      <c r="GM67" s="111"/>
      <c r="GN67" s="111"/>
      <c r="GO67" s="111"/>
      <c r="GP67" s="111"/>
      <c r="GQ67" s="111"/>
      <c r="GR67" s="111"/>
      <c r="GS67" s="111"/>
      <c r="GT67" s="111"/>
      <c r="GU67" s="111"/>
      <c r="GV67" s="111"/>
      <c r="GW67" s="111"/>
      <c r="GX67" s="111"/>
      <c r="GY67" s="111"/>
      <c r="GZ67" s="111"/>
      <c r="HA67" s="111"/>
      <c r="HB67" s="111"/>
      <c r="HC67" s="111"/>
      <c r="HD67" s="111"/>
      <c r="HE67" s="111"/>
      <c r="HF67" s="111"/>
      <c r="HG67" s="116"/>
      <c r="HH67" s="111"/>
      <c r="HI67" s="111"/>
      <c r="HJ67" s="111"/>
      <c r="HK67" s="111"/>
      <c r="HL67" s="111"/>
      <c r="HM67" s="111"/>
      <c r="HN67" s="111"/>
      <c r="HO67" s="111"/>
      <c r="HP67" s="111"/>
      <c r="HQ67" s="111"/>
      <c r="HR67" s="111"/>
      <c r="HS67" s="111"/>
      <c r="HT67" s="111"/>
      <c r="HU67" s="111"/>
      <c r="HV67" s="111"/>
      <c r="HW67" s="111"/>
      <c r="HX67" s="111"/>
      <c r="HY67" s="111"/>
      <c r="HZ67" s="111"/>
      <c r="IA67" s="111"/>
      <c r="IB67" s="111"/>
      <c r="IC67" s="111"/>
      <c r="ID67" s="111"/>
      <c r="IE67" s="111"/>
      <c r="IF67" s="111"/>
      <c r="IG67" s="111"/>
      <c r="IH67" s="111"/>
      <c r="II67" s="111"/>
      <c r="IJ67" s="111"/>
      <c r="IK67" s="111"/>
      <c r="IL67" s="111"/>
      <c r="IM67" s="111"/>
      <c r="IN67" s="111"/>
      <c r="IO67" s="111"/>
      <c r="IP67" s="111"/>
      <c r="IQ67" s="111"/>
      <c r="IR67" s="111"/>
      <c r="IS67" s="111"/>
      <c r="IT67" s="111"/>
      <c r="IU67" s="111"/>
      <c r="IV67" s="111"/>
      <c r="IW67" s="111"/>
      <c r="IX67" s="111"/>
      <c r="IY67" s="111"/>
      <c r="IZ67" s="111"/>
      <c r="JA67" s="111"/>
      <c r="JB67" s="111"/>
      <c r="JC67" s="111"/>
      <c r="JD67" s="111"/>
      <c r="JE67" s="111"/>
      <c r="JF67" s="111"/>
      <c r="JG67" s="111"/>
      <c r="JH67" s="111"/>
      <c r="JI67" s="111"/>
      <c r="JJ67" s="111"/>
      <c r="JK67" s="111"/>
      <c r="JL67" s="111"/>
      <c r="JM67" s="111"/>
      <c r="JN67" s="111"/>
      <c r="JO67" s="111"/>
      <c r="JP67" s="111"/>
      <c r="JQ67" s="111"/>
      <c r="JR67" s="111"/>
      <c r="JS67" s="111"/>
      <c r="JT67" s="111"/>
      <c r="JU67" s="111"/>
      <c r="JV67" s="111"/>
      <c r="JW67" s="111"/>
      <c r="JX67" s="111"/>
      <c r="JY67" s="111"/>
      <c r="JZ67" s="111"/>
      <c r="KA67" s="111"/>
      <c r="KB67" s="111"/>
      <c r="KC67" s="111"/>
      <c r="KD67" s="111"/>
      <c r="KE67" s="111"/>
      <c r="KF67" s="111"/>
      <c r="KG67" s="111"/>
      <c r="KH67" s="111"/>
      <c r="KI67" s="111"/>
      <c r="KJ67" s="111"/>
      <c r="KK67" s="111"/>
      <c r="KL67" s="111"/>
      <c r="KM67" s="111"/>
      <c r="KN67" s="111"/>
      <c r="KO67" s="111"/>
      <c r="KP67" s="111"/>
      <c r="KQ67" s="111"/>
      <c r="KR67" s="111"/>
      <c r="KS67" s="111"/>
      <c r="KT67" s="111"/>
      <c r="KU67" s="111"/>
      <c r="KV67" s="111"/>
      <c r="KW67" s="111"/>
      <c r="KX67" s="111"/>
      <c r="KY67" s="111"/>
      <c r="KZ67" s="111"/>
      <c r="LA67" s="111"/>
      <c r="LB67" s="111"/>
      <c r="LC67" s="111"/>
      <c r="LD67" s="111"/>
      <c r="LE67" s="111"/>
      <c r="LF67" s="111"/>
      <c r="LG67" s="111"/>
      <c r="LH67" s="111"/>
      <c r="LI67" s="111"/>
      <c r="LJ67" s="111"/>
      <c r="LK67" s="111"/>
      <c r="LL67" s="111"/>
      <c r="LM67" s="111"/>
      <c r="LN67" s="111"/>
      <c r="LO67" s="111"/>
      <c r="LP67" s="111"/>
      <c r="LQ67" s="111"/>
      <c r="LR67" s="111"/>
      <c r="LS67" s="111"/>
      <c r="LT67" s="111"/>
      <c r="LU67" s="111"/>
      <c r="LV67" s="111"/>
      <c r="LW67" s="111"/>
      <c r="LX67" s="111"/>
      <c r="LY67" s="111"/>
      <c r="LZ67" s="111"/>
      <c r="MA67" s="111"/>
      <c r="MB67" s="111"/>
      <c r="MC67" s="111"/>
      <c r="MD67" s="111"/>
      <c r="ME67" s="111"/>
      <c r="MF67" s="111"/>
      <c r="MG67" s="111"/>
      <c r="MH67" s="111"/>
      <c r="MI67" s="111"/>
      <c r="MJ67" s="111"/>
      <c r="MK67" s="111"/>
      <c r="ML67" s="111"/>
      <c r="MM67" s="111"/>
      <c r="MN67" s="111"/>
      <c r="MO67" s="111"/>
      <c r="MP67" s="111"/>
      <c r="MQ67" s="111"/>
      <c r="MR67" s="111"/>
      <c r="MS67" s="111"/>
      <c r="MT67" s="111"/>
      <c r="MU67" s="111"/>
      <c r="MV67" s="111"/>
      <c r="MW67" s="111"/>
      <c r="MX67" s="111"/>
      <c r="MY67" s="111"/>
      <c r="MZ67" s="111"/>
      <c r="NA67" s="111"/>
      <c r="NB67" s="111"/>
      <c r="NC67" s="111"/>
      <c r="ND67" s="111"/>
      <c r="NE67" s="111"/>
      <c r="NF67" s="111"/>
      <c r="NG67" s="111"/>
      <c r="NH67" s="111"/>
      <c r="NI67" s="111"/>
      <c r="NJ67" s="111"/>
      <c r="NK67" s="111"/>
      <c r="NL67" s="111"/>
      <c r="NM67" s="111"/>
      <c r="NN67" s="111"/>
      <c r="NO67" s="111"/>
      <c r="NP67" s="111"/>
      <c r="NQ67" s="111"/>
      <c r="NR67" s="111"/>
      <c r="NS67" s="111"/>
      <c r="NT67" s="111"/>
      <c r="NU67" s="111"/>
      <c r="NV67" s="111"/>
      <c r="NW67" s="111"/>
      <c r="NX67" s="111"/>
      <c r="NY67" s="111"/>
      <c r="NZ67" s="111"/>
      <c r="OA67" s="111"/>
      <c r="OB67" s="111"/>
      <c r="OC67" s="111"/>
      <c r="OD67" s="111"/>
      <c r="OE67" s="111"/>
      <c r="OF67" s="111"/>
      <c r="OG67" s="111"/>
      <c r="OH67" s="111"/>
      <c r="OI67" s="111"/>
      <c r="OJ67" s="111"/>
      <c r="OK67" s="111"/>
      <c r="OL67" s="111"/>
      <c r="OM67" s="111"/>
      <c r="ON67" s="111"/>
      <c r="OO67" s="111"/>
      <c r="OP67" s="111"/>
      <c r="OQ67" s="111"/>
      <c r="OR67" s="111"/>
      <c r="OS67" s="111"/>
      <c r="OT67" s="111"/>
      <c r="OU67" s="111"/>
      <c r="OV67" s="111"/>
      <c r="OW67" s="111"/>
      <c r="OX67" s="111"/>
      <c r="OY67" s="111"/>
      <c r="OZ67" s="111"/>
      <c r="PA67" s="111"/>
      <c r="PB67" s="111"/>
      <c r="PC67" s="111"/>
      <c r="PD67" s="111"/>
      <c r="PE67" s="111"/>
      <c r="PF67" s="111"/>
      <c r="PG67" s="111"/>
      <c r="PH67" s="111"/>
      <c r="PI67" s="111"/>
      <c r="PJ67" s="111"/>
      <c r="PK67" s="111"/>
      <c r="PL67" s="111"/>
      <c r="PM67" s="111"/>
      <c r="PN67" s="111"/>
      <c r="PO67" s="111"/>
      <c r="PP67" s="111"/>
      <c r="PQ67" s="111"/>
      <c r="PR67" s="111"/>
      <c r="PS67" s="111"/>
      <c r="PT67" s="111"/>
      <c r="PU67" s="111"/>
      <c r="PV67" s="111"/>
      <c r="PW67" s="111"/>
      <c r="PX67" s="111"/>
      <c r="PY67" s="111"/>
      <c r="PZ67" s="111"/>
      <c r="QA67" s="111"/>
      <c r="QB67" s="111"/>
      <c r="QC67" s="111"/>
      <c r="QD67" s="111"/>
      <c r="QE67" s="111"/>
      <c r="QF67" s="111"/>
      <c r="QG67" s="111"/>
      <c r="QH67" s="111"/>
      <c r="QI67" s="111"/>
      <c r="QJ67" s="111"/>
      <c r="QK67" s="111"/>
      <c r="QL67" s="111"/>
      <c r="QM67" s="111"/>
      <c r="QN67" s="111"/>
      <c r="QO67" s="111"/>
      <c r="QP67" s="111"/>
      <c r="QQ67" s="111"/>
      <c r="QR67" s="111"/>
      <c r="QS67" s="111"/>
      <c r="QT67" s="111"/>
      <c r="QU67" s="111"/>
      <c r="QV67" s="111"/>
      <c r="QW67" s="111"/>
      <c r="QX67" s="111"/>
      <c r="QY67" s="111"/>
      <c r="QZ67" s="111"/>
      <c r="RA67" s="111"/>
      <c r="RB67" s="111"/>
      <c r="RC67" s="111"/>
      <c r="RD67" s="111"/>
      <c r="RE67" s="111"/>
      <c r="RF67" s="111"/>
      <c r="RG67" s="111"/>
      <c r="RH67" s="111"/>
      <c r="RI67" s="111"/>
      <c r="RJ67" s="111"/>
      <c r="RK67" s="111"/>
      <c r="RL67" s="111"/>
      <c r="RM67" s="111"/>
      <c r="RN67" s="111"/>
      <c r="RO67" s="111"/>
      <c r="RP67" s="111"/>
      <c r="RQ67" s="111"/>
      <c r="RR67" s="111"/>
      <c r="RS67" s="111"/>
      <c r="RT67" s="111"/>
      <c r="RU67" s="111"/>
      <c r="RV67" s="111"/>
      <c r="RW67" s="111"/>
      <c r="RX67" s="111"/>
      <c r="RY67" s="111"/>
      <c r="RZ67" s="111"/>
      <c r="SA67" s="111"/>
      <c r="SB67" s="111"/>
      <c r="SC67" s="111"/>
      <c r="SD67" s="111"/>
      <c r="SE67" s="111"/>
      <c r="SF67" s="111"/>
      <c r="SG67" s="111"/>
      <c r="SH67" s="111"/>
      <c r="SI67" s="111"/>
      <c r="SJ67" s="111"/>
      <c r="SK67" s="111"/>
      <c r="SL67" s="111"/>
      <c r="SM67" s="111"/>
      <c r="SN67" s="111"/>
      <c r="SO67" s="111"/>
      <c r="SP67" s="111"/>
      <c r="SQ67" s="111"/>
      <c r="SR67" s="111"/>
      <c r="SS67" s="111"/>
      <c r="ST67" s="111"/>
      <c r="SU67" s="111"/>
      <c r="SV67" s="111"/>
      <c r="SW67" s="111"/>
      <c r="SX67" s="111"/>
      <c r="SY67" s="111"/>
      <c r="SZ67" s="111"/>
      <c r="TA67" s="111"/>
      <c r="TB67" s="111"/>
      <c r="TC67" s="111"/>
      <c r="TD67" s="111"/>
      <c r="TE67" s="111"/>
      <c r="TF67" s="111"/>
      <c r="TG67" s="111"/>
      <c r="TH67" s="111"/>
      <c r="TI67" s="111"/>
      <c r="TJ67" s="111"/>
      <c r="TK67" s="111"/>
      <c r="TL67" s="111"/>
      <c r="TM67" s="111"/>
      <c r="TN67" s="111"/>
    </row>
    <row r="68" spans="1:534" ht="12.75" customHeight="1" x14ac:dyDescent="0.2">
      <c r="A68" s="111"/>
      <c r="B68" s="111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4"/>
      <c r="N68" s="114"/>
      <c r="O68" s="114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7"/>
      <c r="CC68" s="117"/>
      <c r="CD68" s="111"/>
      <c r="CE68" s="111"/>
      <c r="CF68" s="111"/>
      <c r="CG68" s="117"/>
      <c r="CH68" s="117"/>
      <c r="CI68" s="111"/>
      <c r="CJ68" s="111"/>
      <c r="CK68" s="111"/>
      <c r="CL68" s="117"/>
      <c r="CM68" s="111"/>
      <c r="CN68" s="117"/>
      <c r="CO68" s="117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1"/>
      <c r="EL68" s="111"/>
      <c r="EM68" s="111"/>
      <c r="EN68" s="111"/>
      <c r="EO68" s="111"/>
      <c r="EP68" s="111"/>
      <c r="EQ68" s="111"/>
      <c r="ER68" s="111"/>
      <c r="ES68" s="111"/>
      <c r="ET68" s="111"/>
      <c r="EU68" s="111"/>
      <c r="EV68" s="111"/>
      <c r="EW68" s="111"/>
      <c r="EX68" s="111"/>
      <c r="EY68" s="111"/>
      <c r="EZ68" s="111"/>
      <c r="FA68" s="111"/>
      <c r="FB68" s="111"/>
      <c r="FC68" s="111"/>
      <c r="FD68" s="111"/>
      <c r="FE68" s="111"/>
      <c r="FF68" s="111"/>
      <c r="FG68" s="111"/>
      <c r="FH68" s="111"/>
      <c r="FI68" s="111"/>
      <c r="FJ68" s="111"/>
      <c r="FK68" s="111"/>
      <c r="FL68" s="111"/>
      <c r="FM68" s="111"/>
      <c r="FN68" s="112"/>
      <c r="FO68" s="112"/>
      <c r="FP68" s="112"/>
      <c r="FQ68" s="111"/>
      <c r="FR68" s="111"/>
      <c r="FS68" s="111"/>
      <c r="FT68" s="111"/>
      <c r="FU68" s="111"/>
      <c r="FV68" s="111"/>
      <c r="FW68" s="111"/>
      <c r="FX68" s="111"/>
      <c r="FY68" s="111"/>
      <c r="FZ68" s="111"/>
      <c r="GA68" s="111"/>
      <c r="GB68" s="111"/>
      <c r="GC68" s="111"/>
      <c r="GD68" s="111"/>
      <c r="GE68" s="111"/>
      <c r="GF68" s="111"/>
      <c r="GG68" s="111"/>
      <c r="GH68" s="111"/>
      <c r="GI68" s="111"/>
      <c r="GJ68" s="111"/>
      <c r="GK68" s="111"/>
      <c r="GL68" s="111"/>
      <c r="GM68" s="111"/>
      <c r="GN68" s="111"/>
      <c r="GO68" s="111"/>
      <c r="GP68" s="111"/>
      <c r="GQ68" s="111"/>
      <c r="GR68" s="111"/>
      <c r="GS68" s="111"/>
      <c r="GT68" s="111"/>
      <c r="GU68" s="111"/>
      <c r="GV68" s="111"/>
      <c r="GW68" s="111"/>
      <c r="GX68" s="111"/>
      <c r="GY68" s="111"/>
      <c r="GZ68" s="111"/>
      <c r="HA68" s="111"/>
      <c r="HB68" s="111"/>
      <c r="HC68" s="111"/>
      <c r="HD68" s="111"/>
      <c r="HE68" s="111"/>
      <c r="HF68" s="111"/>
      <c r="HG68" s="116"/>
      <c r="HH68" s="111"/>
      <c r="HI68" s="111"/>
      <c r="HJ68" s="111"/>
      <c r="HK68" s="111"/>
      <c r="HL68" s="111"/>
      <c r="HM68" s="111"/>
      <c r="HN68" s="111"/>
      <c r="HO68" s="111"/>
      <c r="HP68" s="111"/>
      <c r="HQ68" s="111"/>
      <c r="HR68" s="111"/>
      <c r="HS68" s="111"/>
      <c r="HT68" s="111"/>
      <c r="HU68" s="111"/>
      <c r="HV68" s="111"/>
      <c r="HW68" s="111"/>
      <c r="HX68" s="111"/>
      <c r="HY68" s="111"/>
      <c r="HZ68" s="111"/>
      <c r="IA68" s="111"/>
      <c r="IB68" s="111"/>
      <c r="IC68" s="111"/>
      <c r="ID68" s="111"/>
      <c r="IE68" s="111"/>
      <c r="IF68" s="111"/>
      <c r="IG68" s="111"/>
      <c r="IH68" s="111"/>
      <c r="II68" s="111"/>
      <c r="IJ68" s="111"/>
      <c r="IK68" s="111"/>
      <c r="IL68" s="111"/>
      <c r="IM68" s="111"/>
      <c r="IN68" s="111"/>
      <c r="IO68" s="111"/>
      <c r="IP68" s="111"/>
      <c r="IQ68" s="111"/>
      <c r="IR68" s="111"/>
      <c r="IS68" s="111"/>
      <c r="IT68" s="111"/>
      <c r="IU68" s="111"/>
      <c r="IV68" s="111"/>
      <c r="IW68" s="111"/>
      <c r="IX68" s="111"/>
      <c r="IY68" s="111"/>
      <c r="IZ68" s="111"/>
      <c r="JA68" s="111"/>
      <c r="JB68" s="111"/>
      <c r="JC68" s="111"/>
      <c r="JD68" s="111"/>
      <c r="JE68" s="111"/>
      <c r="JF68" s="111"/>
      <c r="JG68" s="111"/>
      <c r="JH68" s="111"/>
      <c r="JI68" s="111"/>
      <c r="JJ68" s="111"/>
      <c r="JK68" s="111"/>
      <c r="JL68" s="111"/>
      <c r="JM68" s="111"/>
      <c r="JN68" s="111"/>
      <c r="JO68" s="111"/>
      <c r="JP68" s="111"/>
      <c r="JQ68" s="111"/>
      <c r="JR68" s="111"/>
      <c r="JS68" s="111"/>
      <c r="JT68" s="111"/>
      <c r="JU68" s="111"/>
      <c r="JV68" s="111"/>
      <c r="JW68" s="111"/>
      <c r="JX68" s="111"/>
      <c r="JY68" s="111"/>
      <c r="JZ68" s="111"/>
      <c r="KA68" s="111"/>
      <c r="KB68" s="111"/>
      <c r="KC68" s="111"/>
      <c r="KD68" s="111"/>
      <c r="KE68" s="111"/>
      <c r="KF68" s="111"/>
      <c r="KG68" s="111"/>
      <c r="KH68" s="111"/>
      <c r="KI68" s="111"/>
      <c r="KJ68" s="111"/>
      <c r="KK68" s="111"/>
      <c r="KL68" s="111"/>
      <c r="KM68" s="111"/>
      <c r="KN68" s="111"/>
      <c r="KO68" s="111"/>
      <c r="KP68" s="111"/>
      <c r="KQ68" s="111"/>
      <c r="KR68" s="111"/>
      <c r="KS68" s="111"/>
      <c r="KT68" s="111"/>
      <c r="KU68" s="111"/>
      <c r="KV68" s="111"/>
      <c r="KW68" s="111"/>
      <c r="KX68" s="111"/>
      <c r="KY68" s="111"/>
      <c r="KZ68" s="111"/>
      <c r="LA68" s="111"/>
      <c r="LB68" s="111"/>
      <c r="LC68" s="111"/>
      <c r="LD68" s="111"/>
      <c r="LE68" s="111"/>
      <c r="LF68" s="111"/>
      <c r="LG68" s="111"/>
      <c r="LH68" s="111"/>
      <c r="LI68" s="111"/>
      <c r="LJ68" s="111"/>
      <c r="LK68" s="111"/>
      <c r="LL68" s="111"/>
      <c r="LM68" s="111"/>
      <c r="LN68" s="111"/>
      <c r="LO68" s="111"/>
      <c r="LP68" s="111"/>
      <c r="LQ68" s="111"/>
      <c r="LR68" s="111"/>
      <c r="LS68" s="111"/>
      <c r="LT68" s="111"/>
      <c r="LU68" s="111"/>
      <c r="LV68" s="111"/>
      <c r="LW68" s="111"/>
      <c r="LX68" s="111"/>
      <c r="LY68" s="111"/>
      <c r="LZ68" s="111"/>
      <c r="MA68" s="111"/>
      <c r="MB68" s="111"/>
      <c r="MC68" s="111"/>
      <c r="MD68" s="111"/>
      <c r="ME68" s="111"/>
      <c r="MF68" s="111"/>
      <c r="MG68" s="111"/>
      <c r="MH68" s="111"/>
      <c r="MI68" s="111"/>
      <c r="MJ68" s="111"/>
      <c r="MK68" s="111"/>
      <c r="ML68" s="111"/>
      <c r="MM68" s="111"/>
      <c r="MN68" s="111"/>
      <c r="MO68" s="111"/>
      <c r="MP68" s="111"/>
      <c r="MQ68" s="111"/>
      <c r="MR68" s="111"/>
      <c r="MS68" s="111"/>
      <c r="MT68" s="111"/>
      <c r="MU68" s="111"/>
      <c r="MV68" s="111"/>
      <c r="MW68" s="111"/>
      <c r="MX68" s="111"/>
      <c r="MY68" s="111"/>
      <c r="MZ68" s="111"/>
      <c r="NA68" s="111"/>
      <c r="NB68" s="111"/>
      <c r="NC68" s="111"/>
      <c r="ND68" s="111"/>
      <c r="NE68" s="111"/>
      <c r="NF68" s="111"/>
      <c r="NG68" s="111"/>
      <c r="NH68" s="111"/>
      <c r="NI68" s="111"/>
      <c r="NJ68" s="111"/>
      <c r="NK68" s="111"/>
      <c r="NL68" s="111"/>
      <c r="NM68" s="111"/>
      <c r="NN68" s="111"/>
      <c r="NO68" s="111"/>
      <c r="NP68" s="111"/>
      <c r="NQ68" s="111"/>
      <c r="NR68" s="111"/>
      <c r="NS68" s="111"/>
      <c r="NT68" s="111"/>
      <c r="NU68" s="111"/>
      <c r="NV68" s="111"/>
      <c r="NW68" s="111"/>
      <c r="NX68" s="111"/>
      <c r="NY68" s="111"/>
      <c r="NZ68" s="111"/>
      <c r="OA68" s="111"/>
      <c r="OB68" s="111"/>
      <c r="OC68" s="111"/>
      <c r="OD68" s="111"/>
      <c r="OE68" s="111"/>
      <c r="OF68" s="111"/>
      <c r="OG68" s="111"/>
      <c r="OH68" s="111"/>
      <c r="OI68" s="111"/>
      <c r="OJ68" s="111"/>
      <c r="OK68" s="111"/>
      <c r="OL68" s="111"/>
      <c r="OM68" s="111"/>
      <c r="ON68" s="111"/>
      <c r="OO68" s="111"/>
      <c r="OP68" s="111"/>
      <c r="OQ68" s="111"/>
      <c r="OR68" s="111"/>
      <c r="OS68" s="111"/>
      <c r="OT68" s="111"/>
      <c r="OU68" s="111"/>
      <c r="OV68" s="111"/>
      <c r="OW68" s="111"/>
      <c r="OX68" s="111"/>
      <c r="OY68" s="111"/>
      <c r="OZ68" s="111"/>
      <c r="PA68" s="111"/>
      <c r="PB68" s="111"/>
      <c r="PC68" s="111"/>
      <c r="PD68" s="111"/>
      <c r="PE68" s="111"/>
      <c r="PF68" s="111"/>
      <c r="PG68" s="111"/>
      <c r="PH68" s="111"/>
      <c r="PI68" s="111"/>
      <c r="PJ68" s="111"/>
      <c r="PK68" s="111"/>
      <c r="PL68" s="111"/>
      <c r="PM68" s="111"/>
      <c r="PN68" s="111"/>
      <c r="PO68" s="111"/>
      <c r="PP68" s="111"/>
      <c r="PQ68" s="111"/>
      <c r="PR68" s="111"/>
      <c r="PS68" s="111"/>
      <c r="PT68" s="111"/>
      <c r="PU68" s="111"/>
      <c r="PV68" s="111"/>
      <c r="PW68" s="111"/>
      <c r="PX68" s="111"/>
      <c r="PY68" s="111"/>
      <c r="PZ68" s="111"/>
      <c r="QA68" s="111"/>
      <c r="QB68" s="111"/>
      <c r="QC68" s="111"/>
      <c r="QD68" s="111"/>
      <c r="QE68" s="111"/>
      <c r="QF68" s="111"/>
      <c r="QG68" s="111"/>
      <c r="QH68" s="111"/>
      <c r="QI68" s="111"/>
      <c r="QJ68" s="111"/>
      <c r="QK68" s="111"/>
      <c r="QL68" s="111"/>
      <c r="QM68" s="111"/>
      <c r="QN68" s="111"/>
      <c r="QO68" s="111"/>
      <c r="QP68" s="111"/>
      <c r="QQ68" s="111"/>
      <c r="QR68" s="111"/>
      <c r="QS68" s="111"/>
      <c r="QT68" s="111"/>
      <c r="QU68" s="111"/>
      <c r="QV68" s="111"/>
      <c r="QW68" s="111"/>
      <c r="QX68" s="111"/>
      <c r="QY68" s="111"/>
      <c r="QZ68" s="111"/>
      <c r="RA68" s="111"/>
      <c r="RB68" s="111"/>
      <c r="RC68" s="111"/>
      <c r="RD68" s="111"/>
      <c r="RE68" s="111"/>
      <c r="RF68" s="111"/>
      <c r="RG68" s="111"/>
      <c r="RH68" s="111"/>
      <c r="RI68" s="111"/>
      <c r="RJ68" s="111"/>
      <c r="RK68" s="111"/>
      <c r="RL68" s="111"/>
      <c r="RM68" s="111"/>
      <c r="RN68" s="111"/>
      <c r="RO68" s="111"/>
      <c r="RP68" s="111"/>
      <c r="RQ68" s="111"/>
      <c r="RR68" s="111"/>
      <c r="RS68" s="111"/>
      <c r="RT68" s="111"/>
      <c r="RU68" s="111"/>
      <c r="RV68" s="111"/>
      <c r="RW68" s="111"/>
      <c r="RX68" s="111"/>
      <c r="RY68" s="111"/>
      <c r="RZ68" s="111"/>
      <c r="SA68" s="111"/>
      <c r="SB68" s="111"/>
      <c r="SC68" s="111"/>
      <c r="SD68" s="111"/>
      <c r="SE68" s="111"/>
      <c r="SF68" s="111"/>
      <c r="SG68" s="111"/>
      <c r="SH68" s="111"/>
      <c r="SI68" s="111"/>
      <c r="SJ68" s="111"/>
      <c r="SK68" s="111"/>
      <c r="SL68" s="111"/>
      <c r="SM68" s="111"/>
      <c r="SN68" s="111"/>
      <c r="SO68" s="111"/>
      <c r="SP68" s="111"/>
      <c r="SQ68" s="111"/>
      <c r="SR68" s="111"/>
      <c r="SS68" s="111"/>
      <c r="ST68" s="111"/>
      <c r="SU68" s="111"/>
      <c r="SV68" s="111"/>
      <c r="SW68" s="111"/>
      <c r="SX68" s="111"/>
      <c r="SY68" s="111"/>
      <c r="SZ68" s="111"/>
      <c r="TA68" s="111"/>
      <c r="TB68" s="111"/>
      <c r="TC68" s="111"/>
      <c r="TD68" s="111"/>
      <c r="TE68" s="111"/>
      <c r="TF68" s="111"/>
      <c r="TG68" s="111"/>
      <c r="TH68" s="111"/>
      <c r="TI68" s="111"/>
      <c r="TJ68" s="111"/>
      <c r="TK68" s="111"/>
      <c r="TL68" s="111"/>
      <c r="TM68" s="111"/>
      <c r="TN68" s="111"/>
    </row>
    <row r="69" spans="1:534" ht="12.75" customHeight="1" x14ac:dyDescent="0.2">
      <c r="A69" s="111"/>
      <c r="B69" s="111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4"/>
      <c r="N69" s="114"/>
      <c r="O69" s="114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7"/>
      <c r="CC69" s="117"/>
      <c r="CD69" s="111"/>
      <c r="CE69" s="111"/>
      <c r="CF69" s="111"/>
      <c r="CG69" s="117"/>
      <c r="CH69" s="117"/>
      <c r="CI69" s="111"/>
      <c r="CJ69" s="111"/>
      <c r="CK69" s="111"/>
      <c r="CL69" s="117"/>
      <c r="CM69" s="111"/>
      <c r="CN69" s="117"/>
      <c r="CO69" s="117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11"/>
      <c r="FL69" s="111"/>
      <c r="FM69" s="111"/>
      <c r="FN69" s="112"/>
      <c r="FO69" s="112"/>
      <c r="FP69" s="112"/>
      <c r="FQ69" s="111"/>
      <c r="FR69" s="111"/>
      <c r="FS69" s="111"/>
      <c r="FT69" s="111"/>
      <c r="FU69" s="111"/>
      <c r="FV69" s="111"/>
      <c r="FW69" s="111"/>
      <c r="FX69" s="111"/>
      <c r="FY69" s="111"/>
      <c r="FZ69" s="111"/>
      <c r="GA69" s="111"/>
      <c r="GB69" s="111"/>
      <c r="GC69" s="111"/>
      <c r="GD69" s="111"/>
      <c r="GE69" s="111"/>
      <c r="GF69" s="111"/>
      <c r="GG69" s="111"/>
      <c r="GH69" s="111"/>
      <c r="GI69" s="111"/>
      <c r="GJ69" s="111"/>
      <c r="GK69" s="111"/>
      <c r="GL69" s="111"/>
      <c r="GM69" s="111"/>
      <c r="GN69" s="111"/>
      <c r="GO69" s="111"/>
      <c r="GP69" s="111"/>
      <c r="GQ69" s="111"/>
      <c r="GR69" s="111"/>
      <c r="GS69" s="111"/>
      <c r="GT69" s="111"/>
      <c r="GU69" s="111"/>
      <c r="GV69" s="111"/>
      <c r="GW69" s="111"/>
      <c r="GX69" s="111"/>
      <c r="GY69" s="111"/>
      <c r="GZ69" s="111"/>
      <c r="HA69" s="111"/>
      <c r="HB69" s="111"/>
      <c r="HC69" s="111"/>
      <c r="HD69" s="111"/>
      <c r="HE69" s="111"/>
      <c r="HF69" s="111"/>
      <c r="HG69" s="116"/>
      <c r="HH69" s="111"/>
      <c r="HI69" s="111"/>
      <c r="HJ69" s="111"/>
      <c r="HK69" s="111"/>
      <c r="HL69" s="111"/>
      <c r="HM69" s="111"/>
      <c r="HN69" s="111"/>
      <c r="HO69" s="111"/>
      <c r="HP69" s="111"/>
      <c r="HQ69" s="111"/>
      <c r="HR69" s="111"/>
      <c r="HS69" s="111"/>
      <c r="HT69" s="111"/>
      <c r="HU69" s="111"/>
      <c r="HV69" s="111"/>
      <c r="HW69" s="111"/>
      <c r="HX69" s="111"/>
      <c r="HY69" s="111"/>
      <c r="HZ69" s="111"/>
      <c r="IA69" s="111"/>
      <c r="IB69" s="111"/>
      <c r="IC69" s="111"/>
      <c r="ID69" s="111"/>
      <c r="IE69" s="111"/>
      <c r="IF69" s="111"/>
      <c r="IG69" s="111"/>
      <c r="IH69" s="111"/>
      <c r="II69" s="111"/>
      <c r="IJ69" s="111"/>
      <c r="IK69" s="111"/>
      <c r="IL69" s="111"/>
      <c r="IM69" s="111"/>
      <c r="IN69" s="111"/>
      <c r="IO69" s="111"/>
      <c r="IP69" s="111"/>
      <c r="IQ69" s="111"/>
      <c r="IR69" s="111"/>
      <c r="IS69" s="111"/>
      <c r="IT69" s="111"/>
      <c r="IU69" s="111"/>
      <c r="IV69" s="111"/>
      <c r="IW69" s="111"/>
      <c r="IX69" s="111"/>
      <c r="IY69" s="111"/>
      <c r="IZ69" s="111"/>
      <c r="JA69" s="111"/>
      <c r="JB69" s="111"/>
      <c r="JC69" s="111"/>
      <c r="JD69" s="111"/>
      <c r="JE69" s="111"/>
      <c r="JF69" s="111"/>
      <c r="JG69" s="111"/>
      <c r="JH69" s="111"/>
      <c r="JI69" s="111"/>
      <c r="JJ69" s="111"/>
      <c r="JK69" s="111"/>
      <c r="JL69" s="111"/>
      <c r="JM69" s="111"/>
      <c r="JN69" s="111"/>
      <c r="JO69" s="111"/>
      <c r="JP69" s="111"/>
      <c r="JQ69" s="111"/>
      <c r="JR69" s="111"/>
      <c r="JS69" s="111"/>
      <c r="JT69" s="111"/>
      <c r="JU69" s="111"/>
      <c r="JV69" s="111"/>
      <c r="JW69" s="111"/>
      <c r="JX69" s="111"/>
      <c r="JY69" s="111"/>
      <c r="JZ69" s="111"/>
      <c r="KA69" s="111"/>
      <c r="KB69" s="111"/>
      <c r="KC69" s="111"/>
      <c r="KD69" s="111"/>
      <c r="KE69" s="111"/>
      <c r="KF69" s="111"/>
      <c r="KG69" s="111"/>
      <c r="KH69" s="111"/>
      <c r="KI69" s="111"/>
      <c r="KJ69" s="111"/>
      <c r="KK69" s="111"/>
      <c r="KL69" s="111"/>
      <c r="KM69" s="111"/>
      <c r="KN69" s="111"/>
      <c r="KO69" s="111"/>
      <c r="KP69" s="111"/>
      <c r="KQ69" s="111"/>
      <c r="KR69" s="111"/>
      <c r="KS69" s="111"/>
      <c r="KT69" s="111"/>
      <c r="KU69" s="111"/>
      <c r="KV69" s="111"/>
      <c r="KW69" s="111"/>
      <c r="KX69" s="111"/>
      <c r="KY69" s="111"/>
      <c r="KZ69" s="111"/>
      <c r="LA69" s="111"/>
      <c r="LB69" s="111"/>
      <c r="LC69" s="111"/>
      <c r="LD69" s="111"/>
      <c r="LE69" s="111"/>
      <c r="LF69" s="111"/>
      <c r="LG69" s="111"/>
      <c r="LH69" s="111"/>
      <c r="LI69" s="111"/>
      <c r="LJ69" s="111"/>
      <c r="LK69" s="111"/>
      <c r="LL69" s="111"/>
      <c r="LM69" s="111"/>
      <c r="LN69" s="111"/>
      <c r="LO69" s="111"/>
      <c r="LP69" s="111"/>
      <c r="LQ69" s="111"/>
      <c r="LR69" s="111"/>
      <c r="LS69" s="111"/>
      <c r="LT69" s="111"/>
      <c r="LU69" s="111"/>
      <c r="LV69" s="111"/>
      <c r="LW69" s="111"/>
      <c r="LX69" s="111"/>
      <c r="LY69" s="111"/>
      <c r="LZ69" s="111"/>
      <c r="MA69" s="111"/>
      <c r="MB69" s="111"/>
      <c r="MC69" s="111"/>
      <c r="MD69" s="111"/>
      <c r="ME69" s="111"/>
      <c r="MF69" s="111"/>
      <c r="MG69" s="111"/>
      <c r="MH69" s="111"/>
      <c r="MI69" s="111"/>
      <c r="MJ69" s="111"/>
      <c r="MK69" s="111"/>
      <c r="ML69" s="111"/>
      <c r="MM69" s="111"/>
      <c r="MN69" s="111"/>
      <c r="MO69" s="111"/>
      <c r="MP69" s="111"/>
      <c r="MQ69" s="111"/>
      <c r="MR69" s="111"/>
      <c r="MS69" s="111"/>
      <c r="MT69" s="111"/>
      <c r="MU69" s="111"/>
      <c r="MV69" s="111"/>
      <c r="MW69" s="111"/>
      <c r="MX69" s="111"/>
      <c r="MY69" s="111"/>
      <c r="MZ69" s="111"/>
      <c r="NA69" s="111"/>
      <c r="NB69" s="111"/>
      <c r="NC69" s="111"/>
      <c r="ND69" s="111"/>
      <c r="NE69" s="111"/>
      <c r="NF69" s="111"/>
      <c r="NG69" s="111"/>
      <c r="NH69" s="111"/>
      <c r="NI69" s="111"/>
      <c r="NJ69" s="111"/>
      <c r="NK69" s="111"/>
      <c r="NL69" s="111"/>
      <c r="NM69" s="111"/>
      <c r="NN69" s="111"/>
      <c r="NO69" s="111"/>
      <c r="NP69" s="111"/>
      <c r="NQ69" s="111"/>
      <c r="NR69" s="111"/>
      <c r="NS69" s="111"/>
      <c r="NT69" s="111"/>
      <c r="NU69" s="111"/>
      <c r="NV69" s="111"/>
      <c r="NW69" s="111"/>
      <c r="NX69" s="111"/>
      <c r="NY69" s="111"/>
      <c r="NZ69" s="111"/>
      <c r="OA69" s="111"/>
      <c r="OB69" s="111"/>
      <c r="OC69" s="111"/>
      <c r="OD69" s="111"/>
      <c r="OE69" s="111"/>
      <c r="OF69" s="111"/>
      <c r="OG69" s="111"/>
      <c r="OH69" s="111"/>
      <c r="OI69" s="111"/>
      <c r="OJ69" s="111"/>
      <c r="OK69" s="111"/>
      <c r="OL69" s="111"/>
      <c r="OM69" s="111"/>
      <c r="ON69" s="111"/>
      <c r="OO69" s="111"/>
      <c r="OP69" s="111"/>
      <c r="OQ69" s="111"/>
      <c r="OR69" s="111"/>
      <c r="OS69" s="111"/>
      <c r="OT69" s="111"/>
      <c r="OU69" s="111"/>
      <c r="OV69" s="111"/>
      <c r="OW69" s="111"/>
      <c r="OX69" s="111"/>
      <c r="OY69" s="111"/>
      <c r="OZ69" s="111"/>
      <c r="PA69" s="111"/>
      <c r="PB69" s="111"/>
      <c r="PC69" s="111"/>
      <c r="PD69" s="111"/>
      <c r="PE69" s="111"/>
      <c r="PF69" s="111"/>
      <c r="PG69" s="111"/>
      <c r="PH69" s="111"/>
      <c r="PI69" s="111"/>
      <c r="PJ69" s="111"/>
      <c r="PK69" s="111"/>
      <c r="PL69" s="111"/>
      <c r="PM69" s="111"/>
      <c r="PN69" s="111"/>
      <c r="PO69" s="111"/>
      <c r="PP69" s="111"/>
      <c r="PQ69" s="111"/>
      <c r="PR69" s="111"/>
      <c r="PS69" s="111"/>
      <c r="PT69" s="111"/>
      <c r="PU69" s="111"/>
      <c r="PV69" s="111"/>
      <c r="PW69" s="111"/>
      <c r="PX69" s="111"/>
      <c r="PY69" s="111"/>
      <c r="PZ69" s="111"/>
      <c r="QA69" s="111"/>
      <c r="QB69" s="111"/>
      <c r="QC69" s="111"/>
      <c r="QD69" s="111"/>
      <c r="QE69" s="111"/>
      <c r="QF69" s="111"/>
      <c r="QG69" s="111"/>
      <c r="QH69" s="111"/>
      <c r="QI69" s="111"/>
      <c r="QJ69" s="111"/>
      <c r="QK69" s="111"/>
      <c r="QL69" s="111"/>
      <c r="QM69" s="111"/>
      <c r="QN69" s="111"/>
      <c r="QO69" s="111"/>
      <c r="QP69" s="111"/>
      <c r="QQ69" s="111"/>
      <c r="QR69" s="111"/>
      <c r="QS69" s="111"/>
      <c r="QT69" s="111"/>
      <c r="QU69" s="111"/>
      <c r="QV69" s="111"/>
      <c r="QW69" s="111"/>
      <c r="QX69" s="111"/>
      <c r="QY69" s="111"/>
      <c r="QZ69" s="111"/>
      <c r="RA69" s="111"/>
      <c r="RB69" s="111"/>
      <c r="RC69" s="111"/>
      <c r="RD69" s="111"/>
      <c r="RE69" s="111"/>
      <c r="RF69" s="111"/>
      <c r="RG69" s="111"/>
      <c r="RH69" s="111"/>
      <c r="RI69" s="111"/>
      <c r="RJ69" s="111"/>
      <c r="RK69" s="111"/>
      <c r="RL69" s="111"/>
      <c r="RM69" s="111"/>
      <c r="RN69" s="111"/>
      <c r="RO69" s="111"/>
      <c r="RP69" s="111"/>
      <c r="RQ69" s="111"/>
      <c r="RR69" s="111"/>
      <c r="RS69" s="111"/>
      <c r="RT69" s="111"/>
      <c r="RU69" s="111"/>
      <c r="RV69" s="111"/>
      <c r="RW69" s="111"/>
      <c r="RX69" s="111"/>
      <c r="RY69" s="111"/>
      <c r="RZ69" s="111"/>
      <c r="SA69" s="111"/>
      <c r="SB69" s="111"/>
      <c r="SC69" s="111"/>
      <c r="SD69" s="111"/>
      <c r="SE69" s="111"/>
      <c r="SF69" s="111"/>
      <c r="SG69" s="111"/>
      <c r="SH69" s="111"/>
      <c r="SI69" s="111"/>
      <c r="SJ69" s="111"/>
      <c r="SK69" s="111"/>
      <c r="SL69" s="111"/>
      <c r="SM69" s="111"/>
      <c r="SN69" s="111"/>
      <c r="SO69" s="111"/>
      <c r="SP69" s="111"/>
      <c r="SQ69" s="111"/>
      <c r="SR69" s="111"/>
      <c r="SS69" s="111"/>
      <c r="ST69" s="111"/>
      <c r="SU69" s="111"/>
      <c r="SV69" s="111"/>
      <c r="SW69" s="111"/>
      <c r="SX69" s="111"/>
      <c r="SY69" s="111"/>
      <c r="SZ69" s="111"/>
      <c r="TA69" s="111"/>
      <c r="TB69" s="111"/>
      <c r="TC69" s="111"/>
      <c r="TD69" s="111"/>
      <c r="TE69" s="111"/>
      <c r="TF69" s="111"/>
      <c r="TG69" s="111"/>
      <c r="TH69" s="111"/>
      <c r="TI69" s="111"/>
      <c r="TJ69" s="111"/>
      <c r="TK69" s="111"/>
      <c r="TL69" s="111"/>
      <c r="TM69" s="111"/>
      <c r="TN69" s="111"/>
    </row>
    <row r="70" spans="1:534" ht="12.75" customHeight="1" x14ac:dyDescent="0.2">
      <c r="A70" s="111"/>
      <c r="B70" s="111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4"/>
      <c r="N70" s="114"/>
      <c r="O70" s="114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7"/>
      <c r="CC70" s="117"/>
      <c r="CD70" s="111"/>
      <c r="CE70" s="111"/>
      <c r="CF70" s="111"/>
      <c r="CG70" s="117"/>
      <c r="CH70" s="117"/>
      <c r="CI70" s="111"/>
      <c r="CJ70" s="111"/>
      <c r="CK70" s="111"/>
      <c r="CL70" s="117"/>
      <c r="CM70" s="111"/>
      <c r="CN70" s="117"/>
      <c r="CO70" s="117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2"/>
      <c r="FO70" s="112"/>
      <c r="FP70" s="112"/>
      <c r="FQ70" s="111"/>
      <c r="FR70" s="111"/>
      <c r="FS70" s="111"/>
      <c r="FT70" s="111"/>
      <c r="FU70" s="111"/>
      <c r="FV70" s="111"/>
      <c r="FW70" s="111"/>
      <c r="FX70" s="111"/>
      <c r="FY70" s="111"/>
      <c r="FZ70" s="111"/>
      <c r="GA70" s="111"/>
      <c r="GB70" s="111"/>
      <c r="GC70" s="111"/>
      <c r="GD70" s="111"/>
      <c r="GE70" s="111"/>
      <c r="GF70" s="111"/>
      <c r="GG70" s="111"/>
      <c r="GH70" s="111"/>
      <c r="GI70" s="111"/>
      <c r="GJ70" s="111"/>
      <c r="GK70" s="111"/>
      <c r="GL70" s="111"/>
      <c r="GM70" s="111"/>
      <c r="GN70" s="111"/>
      <c r="GO70" s="111"/>
      <c r="GP70" s="111"/>
      <c r="GQ70" s="111"/>
      <c r="GR70" s="111"/>
      <c r="GS70" s="111"/>
      <c r="GT70" s="111"/>
      <c r="GU70" s="111"/>
      <c r="GV70" s="111"/>
      <c r="GW70" s="111"/>
      <c r="GX70" s="111"/>
      <c r="GY70" s="111"/>
      <c r="GZ70" s="111"/>
      <c r="HA70" s="111"/>
      <c r="HB70" s="111"/>
      <c r="HC70" s="111"/>
      <c r="HD70" s="111"/>
      <c r="HE70" s="111"/>
      <c r="HF70" s="111"/>
      <c r="HG70" s="116"/>
      <c r="HH70" s="111"/>
      <c r="HI70" s="111"/>
      <c r="HJ70" s="111"/>
      <c r="HK70" s="111"/>
      <c r="HL70" s="111"/>
      <c r="HM70" s="111"/>
      <c r="HN70" s="111"/>
      <c r="HO70" s="111"/>
      <c r="HP70" s="111"/>
      <c r="HQ70" s="111"/>
      <c r="HR70" s="111"/>
      <c r="HS70" s="111"/>
      <c r="HT70" s="111"/>
      <c r="HU70" s="111"/>
      <c r="HV70" s="111"/>
      <c r="HW70" s="111"/>
      <c r="HX70" s="111"/>
      <c r="HY70" s="111"/>
      <c r="HZ70" s="111"/>
      <c r="IA70" s="111"/>
      <c r="IB70" s="111"/>
      <c r="IC70" s="111"/>
      <c r="ID70" s="111"/>
      <c r="IE70" s="111"/>
      <c r="IF70" s="111"/>
      <c r="IG70" s="111"/>
      <c r="IH70" s="111"/>
      <c r="II70" s="111"/>
      <c r="IJ70" s="111"/>
      <c r="IK70" s="111"/>
      <c r="IL70" s="111"/>
      <c r="IM70" s="111"/>
      <c r="IN70" s="111"/>
      <c r="IO70" s="111"/>
      <c r="IP70" s="111"/>
      <c r="IQ70" s="111"/>
      <c r="IR70" s="111"/>
      <c r="IS70" s="111"/>
      <c r="IT70" s="111"/>
      <c r="IU70" s="111"/>
      <c r="IV70" s="111"/>
      <c r="IW70" s="111"/>
      <c r="IX70" s="111"/>
      <c r="IY70" s="111"/>
      <c r="IZ70" s="111"/>
      <c r="JA70" s="111"/>
      <c r="JB70" s="111"/>
      <c r="JC70" s="111"/>
      <c r="JD70" s="111"/>
      <c r="JE70" s="111"/>
      <c r="JF70" s="111"/>
      <c r="JG70" s="111"/>
      <c r="JH70" s="111"/>
      <c r="JI70" s="111"/>
      <c r="JJ70" s="111"/>
      <c r="JK70" s="111"/>
      <c r="JL70" s="111"/>
      <c r="JM70" s="111"/>
      <c r="JN70" s="111"/>
      <c r="JO70" s="111"/>
      <c r="JP70" s="111"/>
      <c r="JQ70" s="111"/>
      <c r="JR70" s="111"/>
      <c r="JS70" s="111"/>
      <c r="JT70" s="111"/>
      <c r="JU70" s="111"/>
      <c r="JV70" s="111"/>
      <c r="JW70" s="111"/>
      <c r="JX70" s="111"/>
      <c r="JY70" s="111"/>
      <c r="JZ70" s="111"/>
      <c r="KA70" s="111"/>
      <c r="KB70" s="111"/>
      <c r="KC70" s="111"/>
      <c r="KD70" s="111"/>
      <c r="KE70" s="111"/>
      <c r="KF70" s="111"/>
      <c r="KG70" s="111"/>
      <c r="KH70" s="111"/>
      <c r="KI70" s="111"/>
      <c r="KJ70" s="111"/>
      <c r="KK70" s="111"/>
      <c r="KL70" s="111"/>
      <c r="KM70" s="111"/>
      <c r="KN70" s="111"/>
      <c r="KO70" s="111"/>
      <c r="KP70" s="111"/>
      <c r="KQ70" s="111"/>
      <c r="KR70" s="111"/>
      <c r="KS70" s="111"/>
      <c r="KT70" s="111"/>
      <c r="KU70" s="111"/>
      <c r="KV70" s="111"/>
      <c r="KW70" s="111"/>
      <c r="KX70" s="111"/>
      <c r="KY70" s="111"/>
      <c r="KZ70" s="111"/>
      <c r="LA70" s="111"/>
      <c r="LB70" s="111"/>
      <c r="LC70" s="111"/>
      <c r="LD70" s="111"/>
      <c r="LE70" s="111"/>
      <c r="LF70" s="111"/>
      <c r="LG70" s="111"/>
      <c r="LH70" s="111"/>
      <c r="LI70" s="111"/>
      <c r="LJ70" s="111"/>
      <c r="LK70" s="111"/>
      <c r="LL70" s="111"/>
      <c r="LM70" s="111"/>
      <c r="LN70" s="111"/>
      <c r="LO70" s="111"/>
      <c r="LP70" s="111"/>
      <c r="LQ70" s="111"/>
      <c r="LR70" s="111"/>
      <c r="LS70" s="111"/>
      <c r="LT70" s="111"/>
      <c r="LU70" s="111"/>
      <c r="LV70" s="111"/>
      <c r="LW70" s="111"/>
      <c r="LX70" s="111"/>
      <c r="LY70" s="111"/>
      <c r="LZ70" s="111"/>
      <c r="MA70" s="111"/>
      <c r="MB70" s="111"/>
      <c r="MC70" s="111"/>
      <c r="MD70" s="111"/>
      <c r="ME70" s="111"/>
      <c r="MF70" s="111"/>
      <c r="MG70" s="111"/>
      <c r="MH70" s="111"/>
      <c r="MI70" s="111"/>
      <c r="MJ70" s="111"/>
      <c r="MK70" s="111"/>
      <c r="ML70" s="111"/>
      <c r="MM70" s="111"/>
      <c r="MN70" s="111"/>
      <c r="MO70" s="111"/>
      <c r="MP70" s="111"/>
      <c r="MQ70" s="111"/>
      <c r="MR70" s="111"/>
      <c r="MS70" s="111"/>
      <c r="MT70" s="111"/>
      <c r="MU70" s="111"/>
      <c r="MV70" s="111"/>
      <c r="MW70" s="111"/>
      <c r="MX70" s="111"/>
      <c r="MY70" s="111"/>
      <c r="MZ70" s="111"/>
      <c r="NA70" s="111"/>
      <c r="NB70" s="111"/>
      <c r="NC70" s="111"/>
      <c r="ND70" s="111"/>
      <c r="NE70" s="111"/>
      <c r="NF70" s="111"/>
      <c r="NG70" s="111"/>
      <c r="NH70" s="111"/>
      <c r="NI70" s="111"/>
      <c r="NJ70" s="111"/>
      <c r="NK70" s="111"/>
      <c r="NL70" s="111"/>
      <c r="NM70" s="111"/>
      <c r="NN70" s="111"/>
      <c r="NO70" s="111"/>
      <c r="NP70" s="111"/>
      <c r="NQ70" s="111"/>
      <c r="NR70" s="111"/>
      <c r="NS70" s="111"/>
      <c r="NT70" s="111"/>
      <c r="NU70" s="111"/>
      <c r="NV70" s="111"/>
      <c r="NW70" s="111"/>
      <c r="NX70" s="111"/>
      <c r="NY70" s="111"/>
      <c r="NZ70" s="111"/>
      <c r="OA70" s="111"/>
      <c r="OB70" s="111"/>
      <c r="OC70" s="111"/>
      <c r="OD70" s="111"/>
      <c r="OE70" s="111"/>
      <c r="OF70" s="111"/>
      <c r="OG70" s="111"/>
      <c r="OH70" s="111"/>
      <c r="OI70" s="111"/>
      <c r="OJ70" s="111"/>
      <c r="OK70" s="111"/>
      <c r="OL70" s="111"/>
      <c r="OM70" s="111"/>
      <c r="ON70" s="111"/>
      <c r="OO70" s="111"/>
      <c r="OP70" s="111"/>
      <c r="OQ70" s="111"/>
      <c r="OR70" s="111"/>
      <c r="OS70" s="111"/>
      <c r="OT70" s="111"/>
      <c r="OU70" s="111"/>
      <c r="OV70" s="111"/>
      <c r="OW70" s="111"/>
      <c r="OX70" s="111"/>
      <c r="OY70" s="111"/>
      <c r="OZ70" s="111"/>
      <c r="PA70" s="111"/>
      <c r="PB70" s="111"/>
      <c r="PC70" s="111"/>
      <c r="PD70" s="111"/>
      <c r="PE70" s="111"/>
      <c r="PF70" s="111"/>
      <c r="PG70" s="111"/>
      <c r="PH70" s="111"/>
      <c r="PI70" s="111"/>
      <c r="PJ70" s="111"/>
      <c r="PK70" s="111"/>
      <c r="PL70" s="111"/>
      <c r="PM70" s="111"/>
      <c r="PN70" s="111"/>
      <c r="PO70" s="111"/>
      <c r="PP70" s="111"/>
      <c r="PQ70" s="111"/>
      <c r="PR70" s="111"/>
      <c r="PS70" s="111"/>
      <c r="PT70" s="111"/>
      <c r="PU70" s="111"/>
      <c r="PV70" s="111"/>
      <c r="PW70" s="111"/>
      <c r="PX70" s="111"/>
      <c r="PY70" s="111"/>
      <c r="PZ70" s="111"/>
      <c r="QA70" s="111"/>
      <c r="QB70" s="111"/>
      <c r="QC70" s="111"/>
      <c r="QD70" s="111"/>
      <c r="QE70" s="111"/>
      <c r="QF70" s="111"/>
      <c r="QG70" s="111"/>
      <c r="QH70" s="111"/>
      <c r="QI70" s="111"/>
      <c r="QJ70" s="111"/>
      <c r="QK70" s="111"/>
      <c r="QL70" s="111"/>
      <c r="QM70" s="111"/>
      <c r="QN70" s="111"/>
      <c r="QO70" s="111"/>
      <c r="QP70" s="111"/>
      <c r="QQ70" s="111"/>
      <c r="QR70" s="111"/>
      <c r="QS70" s="111"/>
      <c r="QT70" s="111"/>
      <c r="QU70" s="111"/>
      <c r="QV70" s="111"/>
      <c r="QW70" s="111"/>
      <c r="QX70" s="111"/>
      <c r="QY70" s="111"/>
      <c r="QZ70" s="111"/>
      <c r="RA70" s="111"/>
      <c r="RB70" s="111"/>
      <c r="RC70" s="111"/>
      <c r="RD70" s="111"/>
      <c r="RE70" s="111"/>
      <c r="RF70" s="111"/>
      <c r="RG70" s="111"/>
      <c r="RH70" s="111"/>
      <c r="RI70" s="111"/>
      <c r="RJ70" s="111"/>
      <c r="RK70" s="111"/>
      <c r="RL70" s="111"/>
      <c r="RM70" s="111"/>
      <c r="RN70" s="111"/>
      <c r="RO70" s="111"/>
      <c r="RP70" s="111"/>
      <c r="RQ70" s="111"/>
      <c r="RR70" s="111"/>
      <c r="RS70" s="111"/>
      <c r="RT70" s="111"/>
      <c r="RU70" s="111"/>
      <c r="RV70" s="111"/>
      <c r="RW70" s="111"/>
      <c r="RX70" s="111"/>
      <c r="RY70" s="111"/>
      <c r="RZ70" s="111"/>
      <c r="SA70" s="111"/>
      <c r="SB70" s="111"/>
      <c r="SC70" s="111"/>
      <c r="SD70" s="111"/>
      <c r="SE70" s="111"/>
      <c r="SF70" s="111"/>
      <c r="SG70" s="111"/>
      <c r="SH70" s="111"/>
      <c r="SI70" s="111"/>
      <c r="SJ70" s="111"/>
      <c r="SK70" s="111"/>
      <c r="SL70" s="111"/>
      <c r="SM70" s="111"/>
      <c r="SN70" s="111"/>
      <c r="SO70" s="111"/>
      <c r="SP70" s="111"/>
      <c r="SQ70" s="111"/>
      <c r="SR70" s="111"/>
      <c r="SS70" s="111"/>
      <c r="ST70" s="111"/>
      <c r="SU70" s="111"/>
      <c r="SV70" s="111"/>
      <c r="SW70" s="111"/>
      <c r="SX70" s="111"/>
      <c r="SY70" s="111"/>
      <c r="SZ70" s="111"/>
      <c r="TA70" s="111"/>
      <c r="TB70" s="111"/>
      <c r="TC70" s="111"/>
      <c r="TD70" s="111"/>
      <c r="TE70" s="111"/>
      <c r="TF70" s="111"/>
      <c r="TG70" s="111"/>
      <c r="TH70" s="111"/>
      <c r="TI70" s="111"/>
      <c r="TJ70" s="111"/>
      <c r="TK70" s="111"/>
      <c r="TL70" s="111"/>
      <c r="TM70" s="111"/>
      <c r="TN70" s="111"/>
    </row>
    <row r="71" spans="1:534" ht="12.75" customHeight="1" x14ac:dyDescent="0.2">
      <c r="A71" s="111"/>
      <c r="B71" s="111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4"/>
      <c r="N71" s="114"/>
      <c r="O71" s="114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7"/>
      <c r="CC71" s="117"/>
      <c r="CD71" s="111"/>
      <c r="CE71" s="111"/>
      <c r="CF71" s="111"/>
      <c r="CG71" s="117"/>
      <c r="CH71" s="117"/>
      <c r="CI71" s="111"/>
      <c r="CJ71" s="111"/>
      <c r="CK71" s="111"/>
      <c r="CL71" s="117"/>
      <c r="CM71" s="111"/>
      <c r="CN71" s="117"/>
      <c r="CO71" s="117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  <c r="FM71" s="111"/>
      <c r="FN71" s="112"/>
      <c r="FO71" s="112"/>
      <c r="FP71" s="112"/>
      <c r="FQ71" s="111"/>
      <c r="FR71" s="111"/>
      <c r="FS71" s="111"/>
      <c r="FT71" s="111"/>
      <c r="FU71" s="111"/>
      <c r="FV71" s="111"/>
      <c r="FW71" s="111"/>
      <c r="FX71" s="111"/>
      <c r="FY71" s="111"/>
      <c r="FZ71" s="111"/>
      <c r="GA71" s="111"/>
      <c r="GB71" s="111"/>
      <c r="GC71" s="111"/>
      <c r="GD71" s="111"/>
      <c r="GE71" s="111"/>
      <c r="GF71" s="111"/>
      <c r="GG71" s="111"/>
      <c r="GH71" s="111"/>
      <c r="GI71" s="111"/>
      <c r="GJ71" s="111"/>
      <c r="GK71" s="111"/>
      <c r="GL71" s="111"/>
      <c r="GM71" s="111"/>
      <c r="GN71" s="111"/>
      <c r="GO71" s="111"/>
      <c r="GP71" s="111"/>
      <c r="GQ71" s="111"/>
      <c r="GR71" s="111"/>
      <c r="GS71" s="111"/>
      <c r="GT71" s="111"/>
      <c r="GU71" s="111"/>
      <c r="GV71" s="111"/>
      <c r="GW71" s="111"/>
      <c r="GX71" s="111"/>
      <c r="GY71" s="111"/>
      <c r="GZ71" s="111"/>
      <c r="HA71" s="111"/>
      <c r="HB71" s="111"/>
      <c r="HC71" s="111"/>
      <c r="HD71" s="111"/>
      <c r="HE71" s="111"/>
      <c r="HF71" s="111"/>
      <c r="HG71" s="116"/>
      <c r="HH71" s="111"/>
      <c r="HI71" s="111"/>
      <c r="HJ71" s="111"/>
      <c r="HK71" s="111"/>
      <c r="HL71" s="111"/>
      <c r="HM71" s="111"/>
      <c r="HN71" s="111"/>
      <c r="HO71" s="111"/>
      <c r="HP71" s="111"/>
      <c r="HQ71" s="111"/>
      <c r="HR71" s="111"/>
      <c r="HS71" s="111"/>
      <c r="HT71" s="111"/>
      <c r="HU71" s="111"/>
      <c r="HV71" s="111"/>
      <c r="HW71" s="111"/>
      <c r="HX71" s="111"/>
      <c r="HY71" s="111"/>
      <c r="HZ71" s="111"/>
      <c r="IA71" s="111"/>
      <c r="IB71" s="111"/>
      <c r="IC71" s="111"/>
      <c r="ID71" s="111"/>
      <c r="IE71" s="111"/>
      <c r="IF71" s="111"/>
      <c r="IG71" s="111"/>
      <c r="IH71" s="111"/>
      <c r="II71" s="111"/>
      <c r="IJ71" s="111"/>
      <c r="IK71" s="111"/>
      <c r="IL71" s="111"/>
      <c r="IM71" s="111"/>
      <c r="IN71" s="111"/>
      <c r="IO71" s="111"/>
      <c r="IP71" s="111"/>
      <c r="IQ71" s="111"/>
      <c r="IR71" s="111"/>
      <c r="IS71" s="111"/>
      <c r="IT71" s="111"/>
      <c r="IU71" s="111"/>
      <c r="IV71" s="111"/>
      <c r="IW71" s="111"/>
      <c r="IX71" s="111"/>
      <c r="IY71" s="111"/>
      <c r="IZ71" s="111"/>
      <c r="JA71" s="111"/>
      <c r="JB71" s="111"/>
      <c r="JC71" s="111"/>
      <c r="JD71" s="111"/>
      <c r="JE71" s="111"/>
      <c r="JF71" s="111"/>
      <c r="JG71" s="111"/>
      <c r="JH71" s="111"/>
      <c r="JI71" s="111"/>
      <c r="JJ71" s="111"/>
      <c r="JK71" s="111"/>
      <c r="JL71" s="111"/>
      <c r="JM71" s="111"/>
      <c r="JN71" s="111"/>
      <c r="JO71" s="111"/>
      <c r="JP71" s="111"/>
      <c r="JQ71" s="111"/>
      <c r="JR71" s="111"/>
      <c r="JS71" s="111"/>
      <c r="JT71" s="111"/>
      <c r="JU71" s="111"/>
      <c r="JV71" s="111"/>
      <c r="JW71" s="111"/>
      <c r="JX71" s="111"/>
      <c r="JY71" s="111"/>
      <c r="JZ71" s="111"/>
      <c r="KA71" s="111"/>
      <c r="KB71" s="111"/>
      <c r="KC71" s="111"/>
      <c r="KD71" s="111"/>
      <c r="KE71" s="111"/>
      <c r="KF71" s="111"/>
      <c r="KG71" s="111"/>
      <c r="KH71" s="111"/>
      <c r="KI71" s="111"/>
      <c r="KJ71" s="111"/>
      <c r="KK71" s="111"/>
      <c r="KL71" s="111"/>
      <c r="KM71" s="111"/>
      <c r="KN71" s="111"/>
      <c r="KO71" s="111"/>
      <c r="KP71" s="111"/>
      <c r="KQ71" s="111"/>
      <c r="KR71" s="111"/>
      <c r="KS71" s="111"/>
      <c r="KT71" s="111"/>
      <c r="KU71" s="111"/>
      <c r="KV71" s="111"/>
      <c r="KW71" s="111"/>
      <c r="KX71" s="111"/>
      <c r="KY71" s="111"/>
      <c r="KZ71" s="111"/>
      <c r="LA71" s="111"/>
      <c r="LB71" s="111"/>
      <c r="LC71" s="111"/>
      <c r="LD71" s="111"/>
      <c r="LE71" s="111"/>
      <c r="LF71" s="111"/>
      <c r="LG71" s="111"/>
      <c r="LH71" s="111"/>
      <c r="LI71" s="111"/>
      <c r="LJ71" s="111"/>
      <c r="LK71" s="111"/>
      <c r="LL71" s="111"/>
      <c r="LM71" s="111"/>
      <c r="LN71" s="111"/>
      <c r="LO71" s="111"/>
      <c r="LP71" s="111"/>
      <c r="LQ71" s="111"/>
      <c r="LR71" s="111"/>
      <c r="LS71" s="111"/>
      <c r="LT71" s="111"/>
      <c r="LU71" s="111"/>
      <c r="LV71" s="111"/>
      <c r="LW71" s="111"/>
      <c r="LX71" s="111"/>
      <c r="LY71" s="111"/>
      <c r="LZ71" s="111"/>
      <c r="MA71" s="111"/>
      <c r="MB71" s="111"/>
      <c r="MC71" s="111"/>
      <c r="MD71" s="111"/>
      <c r="ME71" s="111"/>
      <c r="MF71" s="111"/>
      <c r="MG71" s="111"/>
      <c r="MH71" s="111"/>
      <c r="MI71" s="111"/>
      <c r="MJ71" s="111"/>
      <c r="MK71" s="111"/>
      <c r="ML71" s="111"/>
      <c r="MM71" s="111"/>
      <c r="MN71" s="111"/>
      <c r="MO71" s="111"/>
      <c r="MP71" s="111"/>
      <c r="MQ71" s="111"/>
      <c r="MR71" s="111"/>
      <c r="MS71" s="111"/>
      <c r="MT71" s="111"/>
      <c r="MU71" s="111"/>
      <c r="MV71" s="111"/>
      <c r="MW71" s="111"/>
      <c r="MX71" s="111"/>
      <c r="MY71" s="111"/>
      <c r="MZ71" s="111"/>
      <c r="NA71" s="111"/>
      <c r="NB71" s="111"/>
      <c r="NC71" s="111"/>
      <c r="ND71" s="111"/>
      <c r="NE71" s="111"/>
      <c r="NF71" s="111"/>
      <c r="NG71" s="111"/>
      <c r="NH71" s="111"/>
      <c r="NI71" s="111"/>
      <c r="NJ71" s="111"/>
      <c r="NK71" s="111"/>
      <c r="NL71" s="111"/>
      <c r="NM71" s="111"/>
      <c r="NN71" s="111"/>
      <c r="NO71" s="111"/>
      <c r="NP71" s="111"/>
      <c r="NQ71" s="111"/>
      <c r="NR71" s="111"/>
      <c r="NS71" s="111"/>
      <c r="NT71" s="111"/>
      <c r="NU71" s="111"/>
      <c r="NV71" s="111"/>
      <c r="NW71" s="111"/>
      <c r="NX71" s="111"/>
      <c r="NY71" s="111"/>
      <c r="NZ71" s="111"/>
      <c r="OA71" s="111"/>
      <c r="OB71" s="111"/>
      <c r="OC71" s="111"/>
      <c r="OD71" s="111"/>
      <c r="OE71" s="111"/>
      <c r="OF71" s="111"/>
      <c r="OG71" s="111"/>
      <c r="OH71" s="111"/>
      <c r="OI71" s="111"/>
      <c r="OJ71" s="111"/>
      <c r="OK71" s="111"/>
      <c r="OL71" s="111"/>
      <c r="OM71" s="111"/>
      <c r="ON71" s="111"/>
      <c r="OO71" s="111"/>
      <c r="OP71" s="111"/>
      <c r="OQ71" s="111"/>
      <c r="OR71" s="111"/>
      <c r="OS71" s="111"/>
      <c r="OT71" s="111"/>
      <c r="OU71" s="111"/>
      <c r="OV71" s="111"/>
      <c r="OW71" s="111"/>
      <c r="OX71" s="111"/>
      <c r="OY71" s="111"/>
      <c r="OZ71" s="111"/>
      <c r="PA71" s="111"/>
      <c r="PB71" s="111"/>
      <c r="PC71" s="111"/>
      <c r="PD71" s="111"/>
      <c r="PE71" s="111"/>
      <c r="PF71" s="111"/>
      <c r="PG71" s="111"/>
      <c r="PH71" s="111"/>
      <c r="PI71" s="111"/>
      <c r="PJ71" s="111"/>
      <c r="PK71" s="111"/>
      <c r="PL71" s="111"/>
      <c r="PM71" s="111"/>
      <c r="PN71" s="111"/>
      <c r="PO71" s="111"/>
      <c r="PP71" s="111"/>
      <c r="PQ71" s="111"/>
      <c r="PR71" s="111"/>
      <c r="PS71" s="111"/>
      <c r="PT71" s="111"/>
      <c r="PU71" s="111"/>
      <c r="PV71" s="111"/>
      <c r="PW71" s="111"/>
      <c r="PX71" s="111"/>
      <c r="PY71" s="111"/>
      <c r="PZ71" s="111"/>
      <c r="QA71" s="111"/>
      <c r="QB71" s="111"/>
      <c r="QC71" s="111"/>
      <c r="QD71" s="111"/>
      <c r="QE71" s="111"/>
      <c r="QF71" s="111"/>
      <c r="QG71" s="111"/>
      <c r="QH71" s="111"/>
      <c r="QI71" s="111"/>
      <c r="QJ71" s="111"/>
      <c r="QK71" s="111"/>
      <c r="QL71" s="111"/>
      <c r="QM71" s="111"/>
      <c r="QN71" s="111"/>
      <c r="QO71" s="111"/>
      <c r="QP71" s="111"/>
      <c r="QQ71" s="111"/>
      <c r="QR71" s="111"/>
      <c r="QS71" s="111"/>
      <c r="QT71" s="111"/>
      <c r="QU71" s="111"/>
      <c r="QV71" s="111"/>
      <c r="QW71" s="111"/>
      <c r="QX71" s="111"/>
      <c r="QY71" s="111"/>
      <c r="QZ71" s="111"/>
      <c r="RA71" s="111"/>
      <c r="RB71" s="111"/>
      <c r="RC71" s="111"/>
      <c r="RD71" s="111"/>
      <c r="RE71" s="111"/>
      <c r="RF71" s="111"/>
      <c r="RG71" s="111"/>
      <c r="RH71" s="111"/>
      <c r="RI71" s="111"/>
      <c r="RJ71" s="111"/>
      <c r="RK71" s="111"/>
      <c r="RL71" s="111"/>
      <c r="RM71" s="111"/>
      <c r="RN71" s="111"/>
      <c r="RO71" s="111"/>
      <c r="RP71" s="111"/>
      <c r="RQ71" s="111"/>
      <c r="RR71" s="111"/>
      <c r="RS71" s="111"/>
      <c r="RT71" s="111"/>
      <c r="RU71" s="111"/>
      <c r="RV71" s="111"/>
      <c r="RW71" s="111"/>
      <c r="RX71" s="111"/>
      <c r="RY71" s="111"/>
      <c r="RZ71" s="111"/>
      <c r="SA71" s="111"/>
      <c r="SB71" s="111"/>
      <c r="SC71" s="111"/>
      <c r="SD71" s="111"/>
      <c r="SE71" s="111"/>
      <c r="SF71" s="111"/>
      <c r="SG71" s="111"/>
      <c r="SH71" s="111"/>
      <c r="SI71" s="111"/>
      <c r="SJ71" s="111"/>
      <c r="SK71" s="111"/>
      <c r="SL71" s="111"/>
      <c r="SM71" s="111"/>
      <c r="SN71" s="111"/>
      <c r="SO71" s="111"/>
      <c r="SP71" s="111"/>
      <c r="SQ71" s="111"/>
      <c r="SR71" s="111"/>
      <c r="SS71" s="111"/>
      <c r="ST71" s="111"/>
      <c r="SU71" s="111"/>
      <c r="SV71" s="111"/>
      <c r="SW71" s="111"/>
      <c r="SX71" s="111"/>
      <c r="SY71" s="111"/>
      <c r="SZ71" s="111"/>
      <c r="TA71" s="111"/>
      <c r="TB71" s="111"/>
      <c r="TC71" s="111"/>
      <c r="TD71" s="111"/>
      <c r="TE71" s="111"/>
      <c r="TF71" s="111"/>
      <c r="TG71" s="111"/>
      <c r="TH71" s="111"/>
      <c r="TI71" s="111"/>
      <c r="TJ71" s="111"/>
      <c r="TK71" s="111"/>
      <c r="TL71" s="111"/>
      <c r="TM71" s="111"/>
      <c r="TN71" s="111"/>
    </row>
    <row r="72" spans="1:534" ht="12.75" customHeight="1" x14ac:dyDescent="0.2">
      <c r="A72" s="111"/>
      <c r="B72" s="111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7"/>
      <c r="CC72" s="117"/>
      <c r="CD72" s="111"/>
      <c r="CE72" s="111"/>
      <c r="CF72" s="111"/>
      <c r="CG72" s="117"/>
      <c r="CH72" s="117"/>
      <c r="CI72" s="111"/>
      <c r="CJ72" s="111"/>
      <c r="CK72" s="111"/>
      <c r="CL72" s="117"/>
      <c r="CM72" s="111"/>
      <c r="CN72" s="117"/>
      <c r="CO72" s="117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  <c r="ES72" s="111"/>
      <c r="ET72" s="111"/>
      <c r="EU72" s="111"/>
      <c r="EV72" s="111"/>
      <c r="EW72" s="111"/>
      <c r="EX72" s="111"/>
      <c r="EY72" s="111"/>
      <c r="EZ72" s="111"/>
      <c r="FA72" s="111"/>
      <c r="FB72" s="111"/>
      <c r="FC72" s="111"/>
      <c r="FD72" s="111"/>
      <c r="FE72" s="111"/>
      <c r="FF72" s="111"/>
      <c r="FG72" s="111"/>
      <c r="FH72" s="111"/>
      <c r="FI72" s="111"/>
      <c r="FJ72" s="111"/>
      <c r="FK72" s="111"/>
      <c r="FL72" s="111"/>
      <c r="FM72" s="111"/>
      <c r="FN72" s="112"/>
      <c r="FO72" s="112"/>
      <c r="FP72" s="112"/>
      <c r="FQ72" s="111"/>
      <c r="FR72" s="111"/>
      <c r="FS72" s="111"/>
      <c r="FT72" s="111"/>
      <c r="FU72" s="111"/>
      <c r="FV72" s="111"/>
      <c r="FW72" s="111"/>
      <c r="FX72" s="111"/>
      <c r="FY72" s="111"/>
      <c r="FZ72" s="111"/>
      <c r="GA72" s="111"/>
      <c r="GB72" s="111"/>
      <c r="GC72" s="111"/>
      <c r="GD72" s="111"/>
      <c r="GE72" s="111"/>
      <c r="GF72" s="111"/>
      <c r="GG72" s="111"/>
      <c r="GH72" s="111"/>
      <c r="GI72" s="111"/>
      <c r="GJ72" s="111"/>
      <c r="GK72" s="111"/>
      <c r="GL72" s="111"/>
      <c r="GM72" s="111"/>
      <c r="GN72" s="111"/>
      <c r="GO72" s="111"/>
      <c r="GP72" s="111"/>
      <c r="GQ72" s="111"/>
      <c r="GR72" s="111"/>
      <c r="GS72" s="111"/>
      <c r="GT72" s="111"/>
      <c r="GU72" s="111"/>
      <c r="GV72" s="111"/>
      <c r="GW72" s="111"/>
      <c r="GX72" s="111"/>
      <c r="GY72" s="111"/>
      <c r="GZ72" s="111"/>
      <c r="HA72" s="111"/>
      <c r="HB72" s="111"/>
      <c r="HC72" s="111"/>
      <c r="HD72" s="111"/>
      <c r="HE72" s="111"/>
      <c r="HF72" s="111"/>
      <c r="HG72" s="116"/>
      <c r="HH72" s="111"/>
      <c r="HI72" s="111"/>
      <c r="HJ72" s="111"/>
      <c r="HK72" s="111"/>
      <c r="HL72" s="111"/>
      <c r="HM72" s="111"/>
      <c r="HN72" s="111"/>
      <c r="HO72" s="111"/>
      <c r="HP72" s="111"/>
      <c r="HQ72" s="111"/>
      <c r="HR72" s="111"/>
      <c r="HS72" s="111"/>
      <c r="HT72" s="111"/>
      <c r="HU72" s="111"/>
      <c r="HV72" s="111"/>
      <c r="HW72" s="111"/>
      <c r="HX72" s="111"/>
      <c r="HY72" s="111"/>
      <c r="HZ72" s="111"/>
      <c r="IA72" s="111"/>
      <c r="IB72" s="111"/>
      <c r="IC72" s="111"/>
      <c r="ID72" s="111"/>
      <c r="IE72" s="111"/>
      <c r="IF72" s="111"/>
      <c r="IG72" s="111"/>
      <c r="IH72" s="111"/>
      <c r="II72" s="111"/>
      <c r="IJ72" s="111"/>
      <c r="IK72" s="111"/>
      <c r="IL72" s="111"/>
      <c r="IM72" s="111"/>
      <c r="IN72" s="111"/>
      <c r="IO72" s="111"/>
      <c r="IP72" s="111"/>
      <c r="IQ72" s="111"/>
      <c r="IR72" s="111"/>
      <c r="IS72" s="111"/>
      <c r="IT72" s="111"/>
      <c r="IU72" s="111"/>
      <c r="IV72" s="111"/>
      <c r="IW72" s="111"/>
      <c r="IX72" s="111"/>
      <c r="IY72" s="111"/>
      <c r="IZ72" s="111"/>
      <c r="JA72" s="111"/>
      <c r="JB72" s="111"/>
      <c r="JC72" s="111"/>
      <c r="JD72" s="111"/>
      <c r="JE72" s="111"/>
      <c r="JF72" s="111"/>
      <c r="JG72" s="111"/>
      <c r="JH72" s="111"/>
      <c r="JI72" s="111"/>
      <c r="JJ72" s="111"/>
      <c r="JK72" s="111"/>
      <c r="JL72" s="111"/>
      <c r="JM72" s="111"/>
      <c r="JN72" s="111"/>
      <c r="JO72" s="111"/>
      <c r="JP72" s="111"/>
      <c r="JQ72" s="111"/>
      <c r="JR72" s="111"/>
      <c r="JS72" s="111"/>
      <c r="JT72" s="111"/>
      <c r="JU72" s="111"/>
      <c r="JV72" s="111"/>
      <c r="JW72" s="111"/>
      <c r="JX72" s="111"/>
      <c r="JY72" s="111"/>
      <c r="JZ72" s="111"/>
      <c r="KA72" s="111"/>
      <c r="KB72" s="111"/>
      <c r="KC72" s="111"/>
      <c r="KD72" s="111"/>
      <c r="KE72" s="111"/>
      <c r="KF72" s="111"/>
      <c r="KG72" s="111"/>
      <c r="KH72" s="111"/>
      <c r="KI72" s="111"/>
      <c r="KJ72" s="111"/>
      <c r="KK72" s="111"/>
      <c r="KL72" s="111"/>
      <c r="KM72" s="111"/>
      <c r="KN72" s="111"/>
      <c r="KO72" s="111"/>
      <c r="KP72" s="111"/>
      <c r="KQ72" s="111"/>
      <c r="KR72" s="111"/>
      <c r="KS72" s="111"/>
      <c r="KT72" s="111"/>
      <c r="KU72" s="111"/>
      <c r="KV72" s="111"/>
      <c r="KW72" s="111"/>
      <c r="KX72" s="111"/>
      <c r="KY72" s="111"/>
      <c r="KZ72" s="111"/>
      <c r="LA72" s="111"/>
      <c r="LB72" s="111"/>
      <c r="LC72" s="111"/>
      <c r="LD72" s="111"/>
      <c r="LE72" s="111"/>
      <c r="LF72" s="111"/>
      <c r="LG72" s="111"/>
      <c r="LH72" s="111"/>
      <c r="LI72" s="111"/>
      <c r="LJ72" s="111"/>
      <c r="LK72" s="111"/>
      <c r="LL72" s="111"/>
      <c r="LM72" s="111"/>
      <c r="LN72" s="111"/>
      <c r="LO72" s="111"/>
      <c r="LP72" s="111"/>
      <c r="LQ72" s="111"/>
      <c r="LR72" s="111"/>
      <c r="LS72" s="111"/>
      <c r="LT72" s="111"/>
      <c r="LU72" s="111"/>
      <c r="LV72" s="111"/>
      <c r="LW72" s="111"/>
      <c r="LX72" s="111"/>
      <c r="LY72" s="111"/>
      <c r="LZ72" s="111"/>
      <c r="MA72" s="111"/>
      <c r="MB72" s="111"/>
      <c r="MC72" s="111"/>
      <c r="MD72" s="111"/>
      <c r="ME72" s="111"/>
      <c r="MF72" s="111"/>
      <c r="MG72" s="111"/>
      <c r="MH72" s="111"/>
      <c r="MI72" s="111"/>
      <c r="MJ72" s="111"/>
      <c r="MK72" s="111"/>
      <c r="ML72" s="111"/>
      <c r="MM72" s="111"/>
      <c r="MN72" s="111"/>
      <c r="MO72" s="111"/>
      <c r="MP72" s="111"/>
      <c r="MQ72" s="111"/>
      <c r="MR72" s="111"/>
      <c r="MS72" s="111"/>
      <c r="MT72" s="111"/>
      <c r="MU72" s="111"/>
      <c r="MV72" s="111"/>
      <c r="MW72" s="111"/>
      <c r="MX72" s="111"/>
      <c r="MY72" s="111"/>
      <c r="MZ72" s="111"/>
      <c r="NA72" s="111"/>
      <c r="NB72" s="111"/>
      <c r="NC72" s="111"/>
      <c r="ND72" s="111"/>
      <c r="NE72" s="111"/>
      <c r="NF72" s="111"/>
      <c r="NG72" s="111"/>
      <c r="NH72" s="111"/>
      <c r="NI72" s="111"/>
      <c r="NJ72" s="111"/>
      <c r="NK72" s="111"/>
      <c r="NL72" s="111"/>
      <c r="NM72" s="111"/>
      <c r="NN72" s="111"/>
      <c r="NO72" s="111"/>
      <c r="NP72" s="111"/>
      <c r="NQ72" s="111"/>
      <c r="NR72" s="111"/>
      <c r="NS72" s="111"/>
      <c r="NT72" s="111"/>
      <c r="NU72" s="111"/>
      <c r="NV72" s="111"/>
      <c r="NW72" s="111"/>
      <c r="NX72" s="111"/>
      <c r="NY72" s="111"/>
      <c r="NZ72" s="111"/>
      <c r="OA72" s="111"/>
      <c r="OB72" s="111"/>
      <c r="OC72" s="111"/>
      <c r="OD72" s="111"/>
      <c r="OE72" s="111"/>
      <c r="OF72" s="111"/>
      <c r="OG72" s="111"/>
      <c r="OH72" s="111"/>
      <c r="OI72" s="111"/>
      <c r="OJ72" s="111"/>
      <c r="OK72" s="111"/>
      <c r="OL72" s="111"/>
      <c r="OM72" s="111"/>
      <c r="ON72" s="111"/>
      <c r="OO72" s="111"/>
      <c r="OP72" s="111"/>
      <c r="OQ72" s="111"/>
      <c r="OR72" s="111"/>
      <c r="OS72" s="111"/>
      <c r="OT72" s="111"/>
      <c r="OU72" s="111"/>
      <c r="OV72" s="111"/>
      <c r="OW72" s="111"/>
      <c r="OX72" s="111"/>
      <c r="OY72" s="111"/>
      <c r="OZ72" s="111"/>
      <c r="PA72" s="111"/>
      <c r="PB72" s="111"/>
      <c r="PC72" s="111"/>
      <c r="PD72" s="111"/>
      <c r="PE72" s="111"/>
      <c r="PF72" s="111"/>
      <c r="PG72" s="111"/>
      <c r="PH72" s="111"/>
      <c r="PI72" s="111"/>
      <c r="PJ72" s="111"/>
      <c r="PK72" s="111"/>
      <c r="PL72" s="111"/>
      <c r="PM72" s="111"/>
      <c r="PN72" s="111"/>
      <c r="PO72" s="111"/>
      <c r="PP72" s="111"/>
      <c r="PQ72" s="111"/>
      <c r="PR72" s="111"/>
      <c r="PS72" s="111"/>
      <c r="PT72" s="111"/>
      <c r="PU72" s="111"/>
      <c r="PV72" s="111"/>
      <c r="PW72" s="111"/>
      <c r="PX72" s="111"/>
      <c r="PY72" s="111"/>
      <c r="PZ72" s="111"/>
      <c r="QA72" s="111"/>
      <c r="QB72" s="111"/>
      <c r="QC72" s="111"/>
      <c r="QD72" s="111"/>
      <c r="QE72" s="111"/>
      <c r="QF72" s="111"/>
      <c r="QG72" s="111"/>
      <c r="QH72" s="111"/>
      <c r="QI72" s="111"/>
      <c r="QJ72" s="111"/>
      <c r="QK72" s="111"/>
      <c r="QL72" s="111"/>
      <c r="QM72" s="111"/>
      <c r="QN72" s="111"/>
      <c r="QO72" s="111"/>
      <c r="QP72" s="111"/>
      <c r="QQ72" s="111"/>
      <c r="QR72" s="111"/>
      <c r="QS72" s="111"/>
      <c r="QT72" s="111"/>
      <c r="QU72" s="111"/>
      <c r="QV72" s="111"/>
      <c r="QW72" s="111"/>
      <c r="QX72" s="111"/>
      <c r="QY72" s="111"/>
      <c r="QZ72" s="111"/>
      <c r="RA72" s="111"/>
      <c r="RB72" s="111"/>
      <c r="RC72" s="111"/>
      <c r="RD72" s="111"/>
      <c r="RE72" s="111"/>
      <c r="RF72" s="111"/>
      <c r="RG72" s="111"/>
      <c r="RH72" s="111"/>
      <c r="RI72" s="111"/>
      <c r="RJ72" s="111"/>
      <c r="RK72" s="111"/>
      <c r="RL72" s="111"/>
      <c r="RM72" s="111"/>
      <c r="RN72" s="111"/>
      <c r="RO72" s="111"/>
      <c r="RP72" s="111"/>
      <c r="RQ72" s="111"/>
      <c r="RR72" s="111"/>
      <c r="RS72" s="111"/>
      <c r="RT72" s="111"/>
      <c r="RU72" s="111"/>
      <c r="RV72" s="111"/>
      <c r="RW72" s="111"/>
      <c r="RX72" s="111"/>
      <c r="RY72" s="111"/>
      <c r="RZ72" s="111"/>
      <c r="SA72" s="111"/>
      <c r="SB72" s="111"/>
      <c r="SC72" s="111"/>
      <c r="SD72" s="111"/>
      <c r="SE72" s="111"/>
      <c r="SF72" s="111"/>
      <c r="SG72" s="111"/>
      <c r="SH72" s="111"/>
      <c r="SI72" s="111"/>
      <c r="SJ72" s="111"/>
      <c r="SK72" s="111"/>
      <c r="SL72" s="111"/>
      <c r="SM72" s="111"/>
      <c r="SN72" s="111"/>
      <c r="SO72" s="111"/>
      <c r="SP72" s="111"/>
      <c r="SQ72" s="111"/>
      <c r="SR72" s="111"/>
      <c r="SS72" s="111"/>
      <c r="ST72" s="111"/>
      <c r="SU72" s="111"/>
      <c r="SV72" s="111"/>
      <c r="SW72" s="111"/>
      <c r="SX72" s="111"/>
      <c r="SY72" s="111"/>
      <c r="SZ72" s="111"/>
      <c r="TA72" s="111"/>
      <c r="TB72" s="111"/>
      <c r="TC72" s="111"/>
      <c r="TD72" s="111"/>
      <c r="TE72" s="111"/>
      <c r="TF72" s="111"/>
      <c r="TG72" s="111"/>
      <c r="TH72" s="111"/>
      <c r="TI72" s="111"/>
      <c r="TJ72" s="111"/>
      <c r="TK72" s="111"/>
      <c r="TL72" s="111"/>
      <c r="TM72" s="111"/>
      <c r="TN72" s="111"/>
    </row>
    <row r="73" spans="1:534" ht="12.75" customHeight="1" x14ac:dyDescent="0.2">
      <c r="A73" s="111"/>
      <c r="B73" s="111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4"/>
      <c r="N73" s="114"/>
      <c r="O73" s="114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7"/>
      <c r="CC73" s="117"/>
      <c r="CD73" s="111"/>
      <c r="CE73" s="111"/>
      <c r="CF73" s="111"/>
      <c r="CG73" s="117"/>
      <c r="CH73" s="117"/>
      <c r="CI73" s="111"/>
      <c r="CJ73" s="111"/>
      <c r="CK73" s="111"/>
      <c r="CL73" s="117"/>
      <c r="CM73" s="111"/>
      <c r="CN73" s="117"/>
      <c r="CO73" s="117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1"/>
      <c r="EL73" s="111"/>
      <c r="EM73" s="111"/>
      <c r="EN73" s="111"/>
      <c r="EO73" s="111"/>
      <c r="EP73" s="111"/>
      <c r="EQ73" s="111"/>
      <c r="ER73" s="111"/>
      <c r="ES73" s="111"/>
      <c r="ET73" s="111"/>
      <c r="EU73" s="111"/>
      <c r="EV73" s="111"/>
      <c r="EW73" s="111"/>
      <c r="EX73" s="111"/>
      <c r="EY73" s="111"/>
      <c r="EZ73" s="111"/>
      <c r="FA73" s="111"/>
      <c r="FB73" s="111"/>
      <c r="FC73" s="111"/>
      <c r="FD73" s="111"/>
      <c r="FE73" s="111"/>
      <c r="FF73" s="111"/>
      <c r="FG73" s="111"/>
      <c r="FH73" s="111"/>
      <c r="FI73" s="111"/>
      <c r="FJ73" s="111"/>
      <c r="FK73" s="111"/>
      <c r="FL73" s="111"/>
      <c r="FM73" s="111"/>
      <c r="FN73" s="112"/>
      <c r="FO73" s="112"/>
      <c r="FP73" s="112"/>
      <c r="FQ73" s="111"/>
      <c r="FR73" s="111"/>
      <c r="FS73" s="111"/>
      <c r="FT73" s="111"/>
      <c r="FU73" s="111"/>
      <c r="FV73" s="111"/>
      <c r="FW73" s="111"/>
      <c r="FX73" s="111"/>
      <c r="FY73" s="111"/>
      <c r="FZ73" s="111"/>
      <c r="GA73" s="111"/>
      <c r="GB73" s="111"/>
      <c r="GC73" s="111"/>
      <c r="GD73" s="111"/>
      <c r="GE73" s="111"/>
      <c r="GF73" s="111"/>
      <c r="GG73" s="111"/>
      <c r="GH73" s="111"/>
      <c r="GI73" s="111"/>
      <c r="GJ73" s="111"/>
      <c r="GK73" s="111"/>
      <c r="GL73" s="111"/>
      <c r="GM73" s="111"/>
      <c r="GN73" s="111"/>
      <c r="GO73" s="111"/>
      <c r="GP73" s="111"/>
      <c r="GQ73" s="111"/>
      <c r="GR73" s="111"/>
      <c r="GS73" s="111"/>
      <c r="GT73" s="111"/>
      <c r="GU73" s="111"/>
      <c r="GV73" s="111"/>
      <c r="GW73" s="111"/>
      <c r="GX73" s="111"/>
      <c r="GY73" s="111"/>
      <c r="GZ73" s="111"/>
      <c r="HA73" s="111"/>
      <c r="HB73" s="111"/>
      <c r="HC73" s="111"/>
      <c r="HD73" s="111"/>
      <c r="HE73" s="111"/>
      <c r="HF73" s="111"/>
      <c r="HG73" s="116"/>
      <c r="HH73" s="111"/>
      <c r="HI73" s="111"/>
      <c r="HJ73" s="111"/>
      <c r="HK73" s="111"/>
      <c r="HL73" s="111"/>
      <c r="HM73" s="111"/>
      <c r="HN73" s="111"/>
      <c r="HO73" s="111"/>
      <c r="HP73" s="111"/>
      <c r="HQ73" s="111"/>
      <c r="HR73" s="111"/>
      <c r="HS73" s="111"/>
      <c r="HT73" s="111"/>
      <c r="HU73" s="111"/>
      <c r="HV73" s="111"/>
      <c r="HW73" s="111"/>
      <c r="HX73" s="111"/>
      <c r="HY73" s="111"/>
      <c r="HZ73" s="111"/>
      <c r="IA73" s="111"/>
      <c r="IB73" s="111"/>
      <c r="IC73" s="111"/>
      <c r="ID73" s="111"/>
      <c r="IE73" s="111"/>
      <c r="IF73" s="111"/>
      <c r="IG73" s="111"/>
      <c r="IH73" s="111"/>
      <c r="II73" s="111"/>
      <c r="IJ73" s="111"/>
      <c r="IK73" s="111"/>
      <c r="IL73" s="111"/>
      <c r="IM73" s="111"/>
      <c r="IN73" s="111"/>
      <c r="IO73" s="111"/>
      <c r="IP73" s="111"/>
      <c r="IQ73" s="111"/>
      <c r="IR73" s="111"/>
      <c r="IS73" s="111"/>
      <c r="IT73" s="111"/>
      <c r="IU73" s="111"/>
      <c r="IV73" s="111"/>
      <c r="IW73" s="111"/>
      <c r="IX73" s="111"/>
      <c r="IY73" s="111"/>
      <c r="IZ73" s="111"/>
      <c r="JA73" s="111"/>
      <c r="JB73" s="111"/>
      <c r="JC73" s="111"/>
      <c r="JD73" s="111"/>
      <c r="JE73" s="111"/>
      <c r="JF73" s="111"/>
      <c r="JG73" s="111"/>
      <c r="JH73" s="111"/>
      <c r="JI73" s="111"/>
      <c r="JJ73" s="111"/>
      <c r="JK73" s="111"/>
      <c r="JL73" s="111"/>
      <c r="JM73" s="111"/>
      <c r="JN73" s="111"/>
      <c r="JO73" s="111"/>
      <c r="JP73" s="111"/>
      <c r="JQ73" s="111"/>
      <c r="JR73" s="111"/>
      <c r="JS73" s="111"/>
      <c r="JT73" s="111"/>
      <c r="JU73" s="111"/>
      <c r="JV73" s="111"/>
      <c r="JW73" s="111"/>
      <c r="JX73" s="111"/>
      <c r="JY73" s="111"/>
      <c r="JZ73" s="111"/>
      <c r="KA73" s="111"/>
      <c r="KB73" s="111"/>
      <c r="KC73" s="111"/>
      <c r="KD73" s="111"/>
      <c r="KE73" s="111"/>
      <c r="KF73" s="111"/>
      <c r="KG73" s="111"/>
      <c r="KH73" s="111"/>
      <c r="KI73" s="111"/>
      <c r="KJ73" s="111"/>
      <c r="KK73" s="111"/>
      <c r="KL73" s="111"/>
      <c r="KM73" s="111"/>
      <c r="KN73" s="111"/>
      <c r="KO73" s="111"/>
      <c r="KP73" s="111"/>
      <c r="KQ73" s="111"/>
      <c r="KR73" s="111"/>
      <c r="KS73" s="111"/>
      <c r="KT73" s="111"/>
      <c r="KU73" s="111"/>
      <c r="KV73" s="111"/>
      <c r="KW73" s="111"/>
      <c r="KX73" s="111"/>
      <c r="KY73" s="111"/>
      <c r="KZ73" s="111"/>
      <c r="LA73" s="111"/>
      <c r="LB73" s="111"/>
      <c r="LC73" s="111"/>
      <c r="LD73" s="111"/>
      <c r="LE73" s="111"/>
      <c r="LF73" s="111"/>
      <c r="LG73" s="111"/>
      <c r="LH73" s="111"/>
      <c r="LI73" s="111"/>
      <c r="LJ73" s="111"/>
      <c r="LK73" s="111"/>
      <c r="LL73" s="111"/>
      <c r="LM73" s="111"/>
      <c r="LN73" s="111"/>
      <c r="LO73" s="111"/>
      <c r="LP73" s="111"/>
      <c r="LQ73" s="111"/>
      <c r="LR73" s="111"/>
      <c r="LS73" s="111"/>
      <c r="LT73" s="111"/>
      <c r="LU73" s="111"/>
      <c r="LV73" s="111"/>
      <c r="LW73" s="111"/>
      <c r="LX73" s="111"/>
      <c r="LY73" s="111"/>
      <c r="LZ73" s="111"/>
      <c r="MA73" s="111"/>
      <c r="MB73" s="111"/>
      <c r="MC73" s="111"/>
      <c r="MD73" s="111"/>
      <c r="ME73" s="111"/>
      <c r="MF73" s="111"/>
      <c r="MG73" s="111"/>
      <c r="MH73" s="111"/>
      <c r="MI73" s="111"/>
      <c r="MJ73" s="111"/>
      <c r="MK73" s="111"/>
      <c r="ML73" s="111"/>
      <c r="MM73" s="111"/>
      <c r="MN73" s="111"/>
      <c r="MO73" s="111"/>
      <c r="MP73" s="111"/>
      <c r="MQ73" s="111"/>
      <c r="MR73" s="111"/>
      <c r="MS73" s="111"/>
      <c r="MT73" s="111"/>
      <c r="MU73" s="111"/>
      <c r="MV73" s="111"/>
      <c r="MW73" s="111"/>
      <c r="MX73" s="111"/>
      <c r="MY73" s="111"/>
      <c r="MZ73" s="111"/>
      <c r="NA73" s="111"/>
      <c r="NB73" s="111"/>
      <c r="NC73" s="111"/>
      <c r="ND73" s="111"/>
      <c r="NE73" s="111"/>
      <c r="NF73" s="111"/>
      <c r="NG73" s="111"/>
      <c r="NH73" s="111"/>
      <c r="NI73" s="111"/>
      <c r="NJ73" s="111"/>
      <c r="NK73" s="111"/>
      <c r="NL73" s="111"/>
      <c r="NM73" s="111"/>
      <c r="NN73" s="111"/>
      <c r="NO73" s="111"/>
      <c r="NP73" s="111"/>
      <c r="NQ73" s="111"/>
      <c r="NR73" s="111"/>
      <c r="NS73" s="111"/>
      <c r="NT73" s="111"/>
      <c r="NU73" s="111"/>
      <c r="NV73" s="111"/>
      <c r="NW73" s="111"/>
      <c r="NX73" s="111"/>
      <c r="NY73" s="111"/>
      <c r="NZ73" s="111"/>
      <c r="OA73" s="111"/>
      <c r="OB73" s="111"/>
      <c r="OC73" s="111"/>
      <c r="OD73" s="111"/>
      <c r="OE73" s="111"/>
      <c r="OF73" s="111"/>
      <c r="OG73" s="111"/>
      <c r="OH73" s="111"/>
      <c r="OI73" s="111"/>
      <c r="OJ73" s="111"/>
      <c r="OK73" s="111"/>
      <c r="OL73" s="111"/>
      <c r="OM73" s="111"/>
      <c r="ON73" s="111"/>
      <c r="OO73" s="111"/>
      <c r="OP73" s="111"/>
      <c r="OQ73" s="111"/>
      <c r="OR73" s="111"/>
      <c r="OS73" s="111"/>
      <c r="OT73" s="111"/>
      <c r="OU73" s="111"/>
      <c r="OV73" s="111"/>
      <c r="OW73" s="111"/>
      <c r="OX73" s="111"/>
      <c r="OY73" s="111"/>
      <c r="OZ73" s="111"/>
      <c r="PA73" s="111"/>
      <c r="PB73" s="111"/>
      <c r="PC73" s="111"/>
      <c r="PD73" s="111"/>
      <c r="PE73" s="111"/>
      <c r="PF73" s="111"/>
      <c r="PG73" s="111"/>
      <c r="PH73" s="111"/>
      <c r="PI73" s="111"/>
      <c r="PJ73" s="111"/>
      <c r="PK73" s="111"/>
      <c r="PL73" s="111"/>
      <c r="PM73" s="111"/>
      <c r="PN73" s="111"/>
      <c r="PO73" s="111"/>
      <c r="PP73" s="111"/>
      <c r="PQ73" s="111"/>
      <c r="PR73" s="111"/>
      <c r="PS73" s="111"/>
      <c r="PT73" s="111"/>
      <c r="PU73" s="111"/>
      <c r="PV73" s="111"/>
      <c r="PW73" s="111"/>
      <c r="PX73" s="111"/>
      <c r="PY73" s="111"/>
      <c r="PZ73" s="111"/>
      <c r="QA73" s="111"/>
      <c r="QB73" s="111"/>
      <c r="QC73" s="111"/>
      <c r="QD73" s="111"/>
      <c r="QE73" s="111"/>
      <c r="QF73" s="111"/>
      <c r="QG73" s="111"/>
      <c r="QH73" s="111"/>
      <c r="QI73" s="111"/>
      <c r="QJ73" s="111"/>
      <c r="QK73" s="111"/>
      <c r="QL73" s="111"/>
      <c r="QM73" s="111"/>
      <c r="QN73" s="111"/>
      <c r="QO73" s="111"/>
      <c r="QP73" s="111"/>
      <c r="QQ73" s="111"/>
      <c r="QR73" s="111"/>
      <c r="QS73" s="111"/>
      <c r="QT73" s="111"/>
      <c r="QU73" s="111"/>
      <c r="QV73" s="111"/>
      <c r="QW73" s="111"/>
      <c r="QX73" s="111"/>
      <c r="QY73" s="111"/>
      <c r="QZ73" s="111"/>
      <c r="RA73" s="111"/>
      <c r="RB73" s="111"/>
      <c r="RC73" s="111"/>
      <c r="RD73" s="111"/>
      <c r="RE73" s="111"/>
      <c r="RF73" s="111"/>
      <c r="RG73" s="111"/>
      <c r="RH73" s="111"/>
      <c r="RI73" s="111"/>
      <c r="RJ73" s="111"/>
      <c r="RK73" s="111"/>
      <c r="RL73" s="111"/>
      <c r="RM73" s="111"/>
      <c r="RN73" s="111"/>
      <c r="RO73" s="111"/>
      <c r="RP73" s="111"/>
      <c r="RQ73" s="111"/>
      <c r="RR73" s="111"/>
      <c r="RS73" s="111"/>
      <c r="RT73" s="111"/>
      <c r="RU73" s="111"/>
      <c r="RV73" s="111"/>
      <c r="RW73" s="111"/>
      <c r="RX73" s="111"/>
      <c r="RY73" s="111"/>
      <c r="RZ73" s="111"/>
      <c r="SA73" s="111"/>
      <c r="SB73" s="111"/>
      <c r="SC73" s="111"/>
      <c r="SD73" s="111"/>
      <c r="SE73" s="111"/>
      <c r="SF73" s="111"/>
      <c r="SG73" s="111"/>
      <c r="SH73" s="111"/>
      <c r="SI73" s="111"/>
      <c r="SJ73" s="111"/>
      <c r="SK73" s="111"/>
      <c r="SL73" s="111"/>
      <c r="SM73" s="111"/>
      <c r="SN73" s="111"/>
      <c r="SO73" s="111"/>
      <c r="SP73" s="111"/>
      <c r="SQ73" s="111"/>
      <c r="SR73" s="111"/>
      <c r="SS73" s="111"/>
      <c r="ST73" s="111"/>
      <c r="SU73" s="111"/>
      <c r="SV73" s="111"/>
      <c r="SW73" s="111"/>
      <c r="SX73" s="111"/>
      <c r="SY73" s="111"/>
      <c r="SZ73" s="111"/>
      <c r="TA73" s="111"/>
      <c r="TB73" s="111"/>
      <c r="TC73" s="111"/>
      <c r="TD73" s="111"/>
      <c r="TE73" s="111"/>
      <c r="TF73" s="111"/>
      <c r="TG73" s="111"/>
      <c r="TH73" s="111"/>
      <c r="TI73" s="111"/>
      <c r="TJ73" s="111"/>
      <c r="TK73" s="111"/>
      <c r="TL73" s="111"/>
      <c r="TM73" s="111"/>
      <c r="TN73" s="111"/>
    </row>
    <row r="74" spans="1:534" ht="12.75" customHeight="1" x14ac:dyDescent="0.2">
      <c r="A74" s="111"/>
      <c r="B74" s="111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7"/>
      <c r="CC74" s="117"/>
      <c r="CD74" s="111"/>
      <c r="CE74" s="111"/>
      <c r="CF74" s="111"/>
      <c r="CG74" s="117"/>
      <c r="CH74" s="117"/>
      <c r="CI74" s="111"/>
      <c r="CJ74" s="111"/>
      <c r="CK74" s="111"/>
      <c r="CL74" s="117"/>
      <c r="CM74" s="111"/>
      <c r="CN74" s="117"/>
      <c r="CO74" s="117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1"/>
      <c r="ES74" s="111"/>
      <c r="ET74" s="111"/>
      <c r="EU74" s="111"/>
      <c r="EV74" s="111"/>
      <c r="EW74" s="111"/>
      <c r="EX74" s="111"/>
      <c r="EY74" s="111"/>
      <c r="EZ74" s="111"/>
      <c r="FA74" s="111"/>
      <c r="FB74" s="111"/>
      <c r="FC74" s="111"/>
      <c r="FD74" s="111"/>
      <c r="FE74" s="111"/>
      <c r="FF74" s="111"/>
      <c r="FG74" s="111"/>
      <c r="FH74" s="111"/>
      <c r="FI74" s="111"/>
      <c r="FJ74" s="111"/>
      <c r="FK74" s="111"/>
      <c r="FL74" s="111"/>
      <c r="FM74" s="111"/>
      <c r="FN74" s="112"/>
      <c r="FO74" s="112"/>
      <c r="FP74" s="112"/>
      <c r="FQ74" s="111"/>
      <c r="FR74" s="111"/>
      <c r="FS74" s="111"/>
      <c r="FT74" s="111"/>
      <c r="FU74" s="111"/>
      <c r="FV74" s="111"/>
      <c r="FW74" s="111"/>
      <c r="FX74" s="111"/>
      <c r="FY74" s="111"/>
      <c r="FZ74" s="111"/>
      <c r="GA74" s="111"/>
      <c r="GB74" s="111"/>
      <c r="GC74" s="111"/>
      <c r="GD74" s="111"/>
      <c r="GE74" s="111"/>
      <c r="GF74" s="111"/>
      <c r="GG74" s="111"/>
      <c r="GH74" s="111"/>
      <c r="GI74" s="111"/>
      <c r="GJ74" s="111"/>
      <c r="GK74" s="111"/>
      <c r="GL74" s="111"/>
      <c r="GM74" s="111"/>
      <c r="GN74" s="111"/>
      <c r="GO74" s="111"/>
      <c r="GP74" s="111"/>
      <c r="GQ74" s="111"/>
      <c r="GR74" s="111"/>
      <c r="GS74" s="111"/>
      <c r="GT74" s="111"/>
      <c r="GU74" s="111"/>
      <c r="GV74" s="111"/>
      <c r="GW74" s="111"/>
      <c r="GX74" s="111"/>
      <c r="GY74" s="111"/>
      <c r="GZ74" s="111"/>
      <c r="HA74" s="111"/>
      <c r="HB74" s="111"/>
      <c r="HC74" s="111"/>
      <c r="HD74" s="111"/>
      <c r="HE74" s="111"/>
      <c r="HF74" s="111"/>
      <c r="HG74" s="116"/>
      <c r="HH74" s="111"/>
      <c r="HI74" s="111"/>
      <c r="HJ74" s="111"/>
      <c r="HK74" s="111"/>
      <c r="HL74" s="111"/>
      <c r="HM74" s="111"/>
      <c r="HN74" s="111"/>
      <c r="HO74" s="111"/>
      <c r="HP74" s="111"/>
      <c r="HQ74" s="111"/>
      <c r="HR74" s="111"/>
      <c r="HS74" s="111"/>
      <c r="HT74" s="111"/>
      <c r="HU74" s="111"/>
      <c r="HV74" s="111"/>
      <c r="HW74" s="111"/>
      <c r="HX74" s="111"/>
      <c r="HY74" s="111"/>
      <c r="HZ74" s="111"/>
      <c r="IA74" s="111"/>
      <c r="IB74" s="111"/>
      <c r="IC74" s="111"/>
      <c r="ID74" s="111"/>
      <c r="IE74" s="111"/>
      <c r="IF74" s="111"/>
      <c r="IG74" s="111"/>
      <c r="IH74" s="111"/>
      <c r="II74" s="111"/>
      <c r="IJ74" s="111"/>
      <c r="IK74" s="111"/>
      <c r="IL74" s="111"/>
      <c r="IM74" s="111"/>
      <c r="IN74" s="111"/>
      <c r="IO74" s="111"/>
      <c r="IP74" s="111"/>
      <c r="IQ74" s="111"/>
      <c r="IR74" s="111"/>
      <c r="IS74" s="111"/>
      <c r="IT74" s="111"/>
      <c r="IU74" s="111"/>
      <c r="IV74" s="111"/>
      <c r="IW74" s="111"/>
      <c r="IX74" s="111"/>
      <c r="IY74" s="111"/>
      <c r="IZ74" s="111"/>
      <c r="JA74" s="111"/>
      <c r="JB74" s="111"/>
      <c r="JC74" s="111"/>
      <c r="JD74" s="111"/>
      <c r="JE74" s="111"/>
      <c r="JF74" s="111"/>
      <c r="JG74" s="111"/>
      <c r="JH74" s="111"/>
      <c r="JI74" s="111"/>
      <c r="JJ74" s="111"/>
      <c r="JK74" s="111"/>
      <c r="JL74" s="111"/>
      <c r="JM74" s="111"/>
      <c r="JN74" s="111"/>
      <c r="JO74" s="111"/>
      <c r="JP74" s="111"/>
      <c r="JQ74" s="111"/>
      <c r="JR74" s="111"/>
      <c r="JS74" s="111"/>
      <c r="JT74" s="111"/>
      <c r="JU74" s="111"/>
      <c r="JV74" s="111"/>
      <c r="JW74" s="111"/>
      <c r="JX74" s="111"/>
      <c r="JY74" s="111"/>
      <c r="JZ74" s="111"/>
      <c r="KA74" s="111"/>
      <c r="KB74" s="111"/>
      <c r="KC74" s="111"/>
      <c r="KD74" s="111"/>
      <c r="KE74" s="111"/>
      <c r="KF74" s="111"/>
      <c r="KG74" s="111"/>
      <c r="KH74" s="111"/>
      <c r="KI74" s="111"/>
      <c r="KJ74" s="111"/>
      <c r="KK74" s="111"/>
      <c r="KL74" s="111"/>
      <c r="KM74" s="111"/>
      <c r="KN74" s="111"/>
      <c r="KO74" s="111"/>
      <c r="KP74" s="111"/>
      <c r="KQ74" s="111"/>
      <c r="KR74" s="111"/>
      <c r="KS74" s="111"/>
      <c r="KT74" s="111"/>
      <c r="KU74" s="111"/>
      <c r="KV74" s="111"/>
      <c r="KW74" s="111"/>
      <c r="KX74" s="111"/>
      <c r="KY74" s="111"/>
      <c r="KZ74" s="111"/>
      <c r="LA74" s="111"/>
      <c r="LB74" s="111"/>
      <c r="LC74" s="111"/>
      <c r="LD74" s="111"/>
      <c r="LE74" s="111"/>
      <c r="LF74" s="111"/>
      <c r="LG74" s="111"/>
      <c r="LH74" s="111"/>
      <c r="LI74" s="111"/>
      <c r="LJ74" s="111"/>
      <c r="LK74" s="111"/>
      <c r="LL74" s="111"/>
      <c r="LM74" s="111"/>
      <c r="LN74" s="111"/>
      <c r="LO74" s="111"/>
      <c r="LP74" s="111"/>
      <c r="LQ74" s="111"/>
      <c r="LR74" s="111"/>
      <c r="LS74" s="111"/>
      <c r="LT74" s="111"/>
      <c r="LU74" s="111"/>
      <c r="LV74" s="111"/>
      <c r="LW74" s="111"/>
      <c r="LX74" s="111"/>
      <c r="LY74" s="111"/>
      <c r="LZ74" s="111"/>
      <c r="MA74" s="111"/>
      <c r="MB74" s="111"/>
      <c r="MC74" s="111"/>
      <c r="MD74" s="111"/>
      <c r="ME74" s="111"/>
      <c r="MF74" s="111"/>
      <c r="MG74" s="111"/>
      <c r="MH74" s="111"/>
      <c r="MI74" s="111"/>
      <c r="MJ74" s="111"/>
      <c r="MK74" s="111"/>
      <c r="ML74" s="111"/>
      <c r="MM74" s="111"/>
      <c r="MN74" s="111"/>
      <c r="MO74" s="111"/>
      <c r="MP74" s="111"/>
      <c r="MQ74" s="111"/>
      <c r="MR74" s="111"/>
      <c r="MS74" s="111"/>
      <c r="MT74" s="111"/>
      <c r="MU74" s="111"/>
      <c r="MV74" s="111"/>
      <c r="MW74" s="111"/>
      <c r="MX74" s="111"/>
      <c r="MY74" s="111"/>
      <c r="MZ74" s="111"/>
      <c r="NA74" s="111"/>
      <c r="NB74" s="111"/>
      <c r="NC74" s="111"/>
      <c r="ND74" s="111"/>
      <c r="NE74" s="111"/>
      <c r="NF74" s="111"/>
      <c r="NG74" s="111"/>
      <c r="NH74" s="111"/>
      <c r="NI74" s="111"/>
      <c r="NJ74" s="111"/>
      <c r="NK74" s="111"/>
      <c r="NL74" s="111"/>
      <c r="NM74" s="111"/>
      <c r="NN74" s="111"/>
      <c r="NO74" s="111"/>
      <c r="NP74" s="111"/>
      <c r="NQ74" s="111"/>
      <c r="NR74" s="111"/>
      <c r="NS74" s="111"/>
      <c r="NT74" s="111"/>
      <c r="NU74" s="111"/>
      <c r="NV74" s="111"/>
      <c r="NW74" s="111"/>
      <c r="NX74" s="111"/>
      <c r="NY74" s="111"/>
      <c r="NZ74" s="111"/>
      <c r="OA74" s="111"/>
      <c r="OB74" s="111"/>
      <c r="OC74" s="111"/>
      <c r="OD74" s="111"/>
      <c r="OE74" s="111"/>
      <c r="OF74" s="111"/>
      <c r="OG74" s="111"/>
      <c r="OH74" s="111"/>
      <c r="OI74" s="111"/>
      <c r="OJ74" s="111"/>
      <c r="OK74" s="111"/>
      <c r="OL74" s="111"/>
      <c r="OM74" s="111"/>
      <c r="ON74" s="111"/>
      <c r="OO74" s="111"/>
      <c r="OP74" s="111"/>
      <c r="OQ74" s="111"/>
      <c r="OR74" s="111"/>
      <c r="OS74" s="111"/>
      <c r="OT74" s="111"/>
      <c r="OU74" s="111"/>
      <c r="OV74" s="111"/>
      <c r="OW74" s="111"/>
      <c r="OX74" s="111"/>
      <c r="OY74" s="111"/>
      <c r="OZ74" s="111"/>
      <c r="PA74" s="111"/>
      <c r="PB74" s="111"/>
      <c r="PC74" s="111"/>
      <c r="PD74" s="111"/>
      <c r="PE74" s="111"/>
      <c r="PF74" s="111"/>
      <c r="PG74" s="111"/>
      <c r="PH74" s="111"/>
      <c r="PI74" s="111"/>
      <c r="PJ74" s="111"/>
      <c r="PK74" s="111"/>
      <c r="PL74" s="111"/>
      <c r="PM74" s="111"/>
      <c r="PN74" s="111"/>
      <c r="PO74" s="111"/>
      <c r="PP74" s="111"/>
      <c r="PQ74" s="111"/>
      <c r="PR74" s="111"/>
      <c r="PS74" s="111"/>
      <c r="PT74" s="111"/>
      <c r="PU74" s="111"/>
      <c r="PV74" s="111"/>
      <c r="PW74" s="111"/>
      <c r="PX74" s="111"/>
      <c r="PY74" s="111"/>
      <c r="PZ74" s="111"/>
      <c r="QA74" s="111"/>
      <c r="QB74" s="111"/>
      <c r="QC74" s="111"/>
      <c r="QD74" s="111"/>
      <c r="QE74" s="111"/>
      <c r="QF74" s="111"/>
      <c r="QG74" s="111"/>
      <c r="QH74" s="111"/>
      <c r="QI74" s="111"/>
      <c r="QJ74" s="111"/>
      <c r="QK74" s="111"/>
      <c r="QL74" s="111"/>
      <c r="QM74" s="111"/>
      <c r="QN74" s="111"/>
      <c r="QO74" s="111"/>
      <c r="QP74" s="111"/>
      <c r="QQ74" s="111"/>
      <c r="QR74" s="111"/>
      <c r="QS74" s="111"/>
      <c r="QT74" s="111"/>
      <c r="QU74" s="111"/>
      <c r="QV74" s="111"/>
      <c r="QW74" s="111"/>
      <c r="QX74" s="111"/>
      <c r="QY74" s="111"/>
      <c r="QZ74" s="111"/>
      <c r="RA74" s="111"/>
      <c r="RB74" s="111"/>
      <c r="RC74" s="111"/>
      <c r="RD74" s="111"/>
      <c r="RE74" s="111"/>
      <c r="RF74" s="111"/>
      <c r="RG74" s="111"/>
      <c r="RH74" s="111"/>
      <c r="RI74" s="111"/>
      <c r="RJ74" s="111"/>
      <c r="RK74" s="111"/>
      <c r="RL74" s="111"/>
      <c r="RM74" s="111"/>
      <c r="RN74" s="111"/>
      <c r="RO74" s="111"/>
      <c r="RP74" s="111"/>
      <c r="RQ74" s="111"/>
      <c r="RR74" s="111"/>
      <c r="RS74" s="111"/>
      <c r="RT74" s="111"/>
      <c r="RU74" s="111"/>
      <c r="RV74" s="111"/>
      <c r="RW74" s="111"/>
      <c r="RX74" s="111"/>
      <c r="RY74" s="111"/>
      <c r="RZ74" s="111"/>
      <c r="SA74" s="111"/>
      <c r="SB74" s="111"/>
      <c r="SC74" s="111"/>
      <c r="SD74" s="111"/>
      <c r="SE74" s="111"/>
      <c r="SF74" s="111"/>
      <c r="SG74" s="111"/>
      <c r="SH74" s="111"/>
      <c r="SI74" s="111"/>
      <c r="SJ74" s="111"/>
      <c r="SK74" s="111"/>
      <c r="SL74" s="111"/>
      <c r="SM74" s="111"/>
      <c r="SN74" s="111"/>
      <c r="SO74" s="111"/>
      <c r="SP74" s="111"/>
      <c r="SQ74" s="111"/>
      <c r="SR74" s="111"/>
      <c r="SS74" s="111"/>
      <c r="ST74" s="111"/>
      <c r="SU74" s="111"/>
      <c r="SV74" s="111"/>
      <c r="SW74" s="111"/>
      <c r="SX74" s="111"/>
      <c r="SY74" s="111"/>
      <c r="SZ74" s="111"/>
      <c r="TA74" s="111"/>
      <c r="TB74" s="111"/>
      <c r="TC74" s="111"/>
      <c r="TD74" s="111"/>
      <c r="TE74" s="111"/>
      <c r="TF74" s="111"/>
      <c r="TG74" s="111"/>
      <c r="TH74" s="111"/>
      <c r="TI74" s="111"/>
      <c r="TJ74" s="111"/>
      <c r="TK74" s="111"/>
      <c r="TL74" s="111"/>
      <c r="TM74" s="111"/>
      <c r="TN74" s="111"/>
    </row>
    <row r="75" spans="1:534" ht="12.75" customHeight="1" x14ac:dyDescent="0.2">
      <c r="A75" s="111"/>
      <c r="B75" s="111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4"/>
      <c r="N75" s="114"/>
      <c r="O75" s="114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7"/>
      <c r="CC75" s="117"/>
      <c r="CD75" s="111"/>
      <c r="CE75" s="111"/>
      <c r="CF75" s="111"/>
      <c r="CG75" s="117"/>
      <c r="CH75" s="117"/>
      <c r="CI75" s="111"/>
      <c r="CJ75" s="111"/>
      <c r="CK75" s="111"/>
      <c r="CL75" s="117"/>
      <c r="CM75" s="111"/>
      <c r="CN75" s="117"/>
      <c r="CO75" s="117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1"/>
      <c r="EL75" s="111"/>
      <c r="EM75" s="111"/>
      <c r="EN75" s="111"/>
      <c r="EO75" s="111"/>
      <c r="EP75" s="111"/>
      <c r="EQ75" s="111"/>
      <c r="ER75" s="111"/>
      <c r="ES75" s="111"/>
      <c r="ET75" s="111"/>
      <c r="EU75" s="111"/>
      <c r="EV75" s="111"/>
      <c r="EW75" s="111"/>
      <c r="EX75" s="111"/>
      <c r="EY75" s="111"/>
      <c r="EZ75" s="111"/>
      <c r="FA75" s="111"/>
      <c r="FB75" s="111"/>
      <c r="FC75" s="111"/>
      <c r="FD75" s="111"/>
      <c r="FE75" s="111"/>
      <c r="FF75" s="111"/>
      <c r="FG75" s="111"/>
      <c r="FH75" s="111"/>
      <c r="FI75" s="111"/>
      <c r="FJ75" s="111"/>
      <c r="FK75" s="111"/>
      <c r="FL75" s="111"/>
      <c r="FM75" s="111"/>
      <c r="FN75" s="112"/>
      <c r="FO75" s="112"/>
      <c r="FP75" s="112"/>
      <c r="FQ75" s="111"/>
      <c r="FR75" s="111"/>
      <c r="FS75" s="111"/>
      <c r="FT75" s="111"/>
      <c r="FU75" s="111"/>
      <c r="FV75" s="111"/>
      <c r="FW75" s="111"/>
      <c r="FX75" s="111"/>
      <c r="FY75" s="111"/>
      <c r="FZ75" s="111"/>
      <c r="GA75" s="111"/>
      <c r="GB75" s="111"/>
      <c r="GC75" s="111"/>
      <c r="GD75" s="111"/>
      <c r="GE75" s="111"/>
      <c r="GF75" s="111"/>
      <c r="GG75" s="111"/>
      <c r="GH75" s="111"/>
      <c r="GI75" s="111"/>
      <c r="GJ75" s="111"/>
      <c r="GK75" s="111"/>
      <c r="GL75" s="111"/>
      <c r="GM75" s="111"/>
      <c r="GN75" s="111"/>
      <c r="GO75" s="111"/>
      <c r="GP75" s="111"/>
      <c r="GQ75" s="111"/>
      <c r="GR75" s="111"/>
      <c r="GS75" s="111"/>
      <c r="GT75" s="111"/>
      <c r="GU75" s="111"/>
      <c r="GV75" s="111"/>
      <c r="GW75" s="111"/>
      <c r="GX75" s="111"/>
      <c r="GY75" s="111"/>
      <c r="GZ75" s="111"/>
      <c r="HA75" s="111"/>
      <c r="HB75" s="111"/>
      <c r="HC75" s="111"/>
      <c r="HD75" s="111"/>
      <c r="HE75" s="111"/>
      <c r="HF75" s="111"/>
      <c r="HG75" s="116"/>
      <c r="HH75" s="111"/>
      <c r="HI75" s="111"/>
      <c r="HJ75" s="111"/>
      <c r="HK75" s="111"/>
      <c r="HL75" s="111"/>
      <c r="HM75" s="111"/>
      <c r="HN75" s="111"/>
      <c r="HO75" s="111"/>
      <c r="HP75" s="111"/>
      <c r="HQ75" s="111"/>
      <c r="HR75" s="111"/>
      <c r="HS75" s="111"/>
      <c r="HT75" s="111"/>
      <c r="HU75" s="111"/>
      <c r="HV75" s="111"/>
      <c r="HW75" s="111"/>
      <c r="HX75" s="111"/>
      <c r="HY75" s="111"/>
      <c r="HZ75" s="111"/>
      <c r="IA75" s="111"/>
      <c r="IB75" s="111"/>
      <c r="IC75" s="111"/>
      <c r="ID75" s="111"/>
      <c r="IE75" s="111"/>
      <c r="IF75" s="111"/>
      <c r="IG75" s="111"/>
      <c r="IH75" s="111"/>
      <c r="II75" s="111"/>
      <c r="IJ75" s="111"/>
      <c r="IK75" s="111"/>
      <c r="IL75" s="111"/>
      <c r="IM75" s="111"/>
      <c r="IN75" s="111"/>
      <c r="IO75" s="111"/>
      <c r="IP75" s="111"/>
      <c r="IQ75" s="111"/>
      <c r="IR75" s="111"/>
      <c r="IS75" s="111"/>
      <c r="IT75" s="111"/>
      <c r="IU75" s="111"/>
      <c r="IV75" s="111"/>
      <c r="IW75" s="111"/>
      <c r="IX75" s="111"/>
      <c r="IY75" s="111"/>
      <c r="IZ75" s="111"/>
      <c r="JA75" s="111"/>
      <c r="JB75" s="111"/>
      <c r="JC75" s="111"/>
      <c r="JD75" s="111"/>
      <c r="JE75" s="111"/>
      <c r="JF75" s="111"/>
      <c r="JG75" s="111"/>
      <c r="JH75" s="111"/>
      <c r="JI75" s="111"/>
      <c r="JJ75" s="111"/>
      <c r="JK75" s="111"/>
      <c r="JL75" s="111"/>
      <c r="JM75" s="111"/>
      <c r="JN75" s="111"/>
      <c r="JO75" s="111"/>
      <c r="JP75" s="111"/>
      <c r="JQ75" s="111"/>
      <c r="JR75" s="111"/>
      <c r="JS75" s="111"/>
      <c r="JT75" s="111"/>
      <c r="JU75" s="111"/>
      <c r="JV75" s="111"/>
      <c r="JW75" s="111"/>
      <c r="JX75" s="111"/>
      <c r="JY75" s="111"/>
      <c r="JZ75" s="111"/>
      <c r="KA75" s="111"/>
      <c r="KB75" s="111"/>
      <c r="KC75" s="111"/>
      <c r="KD75" s="111"/>
      <c r="KE75" s="111"/>
      <c r="KF75" s="111"/>
      <c r="KG75" s="111"/>
      <c r="KH75" s="111"/>
      <c r="KI75" s="111"/>
      <c r="KJ75" s="111"/>
      <c r="KK75" s="111"/>
      <c r="KL75" s="111"/>
      <c r="KM75" s="111"/>
      <c r="KN75" s="111"/>
      <c r="KO75" s="111"/>
      <c r="KP75" s="111"/>
      <c r="KQ75" s="111"/>
      <c r="KR75" s="111"/>
      <c r="KS75" s="111"/>
      <c r="KT75" s="111"/>
      <c r="KU75" s="111"/>
      <c r="KV75" s="111"/>
      <c r="KW75" s="111"/>
      <c r="KX75" s="111"/>
      <c r="KY75" s="111"/>
      <c r="KZ75" s="111"/>
      <c r="LA75" s="111"/>
      <c r="LB75" s="111"/>
      <c r="LC75" s="111"/>
      <c r="LD75" s="111"/>
      <c r="LE75" s="111"/>
      <c r="LF75" s="111"/>
      <c r="LG75" s="111"/>
      <c r="LH75" s="111"/>
      <c r="LI75" s="111"/>
      <c r="LJ75" s="111"/>
      <c r="LK75" s="111"/>
      <c r="LL75" s="111"/>
      <c r="LM75" s="111"/>
      <c r="LN75" s="111"/>
      <c r="LO75" s="111"/>
      <c r="LP75" s="111"/>
      <c r="LQ75" s="111"/>
      <c r="LR75" s="111"/>
      <c r="LS75" s="111"/>
      <c r="LT75" s="111"/>
      <c r="LU75" s="111"/>
      <c r="LV75" s="111"/>
      <c r="LW75" s="111"/>
      <c r="LX75" s="111"/>
      <c r="LY75" s="111"/>
      <c r="LZ75" s="111"/>
      <c r="MA75" s="111"/>
      <c r="MB75" s="111"/>
      <c r="MC75" s="111"/>
      <c r="MD75" s="111"/>
      <c r="ME75" s="111"/>
      <c r="MF75" s="111"/>
      <c r="MG75" s="111"/>
      <c r="MH75" s="111"/>
      <c r="MI75" s="111"/>
      <c r="MJ75" s="111"/>
      <c r="MK75" s="111"/>
      <c r="ML75" s="111"/>
      <c r="MM75" s="111"/>
      <c r="MN75" s="111"/>
      <c r="MO75" s="111"/>
      <c r="MP75" s="111"/>
      <c r="MQ75" s="111"/>
      <c r="MR75" s="111"/>
      <c r="MS75" s="111"/>
      <c r="MT75" s="111"/>
      <c r="MU75" s="111"/>
      <c r="MV75" s="111"/>
      <c r="MW75" s="111"/>
      <c r="MX75" s="111"/>
      <c r="MY75" s="111"/>
      <c r="MZ75" s="111"/>
      <c r="NA75" s="111"/>
      <c r="NB75" s="111"/>
      <c r="NC75" s="111"/>
      <c r="ND75" s="111"/>
      <c r="NE75" s="111"/>
      <c r="NF75" s="111"/>
      <c r="NG75" s="111"/>
      <c r="NH75" s="111"/>
      <c r="NI75" s="111"/>
      <c r="NJ75" s="111"/>
      <c r="NK75" s="111"/>
      <c r="NL75" s="111"/>
      <c r="NM75" s="111"/>
      <c r="NN75" s="111"/>
      <c r="NO75" s="111"/>
      <c r="NP75" s="111"/>
      <c r="NQ75" s="111"/>
      <c r="NR75" s="111"/>
      <c r="NS75" s="111"/>
      <c r="NT75" s="111"/>
      <c r="NU75" s="111"/>
      <c r="NV75" s="111"/>
      <c r="NW75" s="111"/>
      <c r="NX75" s="111"/>
      <c r="NY75" s="111"/>
      <c r="NZ75" s="111"/>
      <c r="OA75" s="111"/>
      <c r="OB75" s="111"/>
      <c r="OC75" s="111"/>
      <c r="OD75" s="111"/>
      <c r="OE75" s="111"/>
      <c r="OF75" s="111"/>
      <c r="OG75" s="111"/>
      <c r="OH75" s="111"/>
      <c r="OI75" s="111"/>
      <c r="OJ75" s="111"/>
      <c r="OK75" s="111"/>
      <c r="OL75" s="111"/>
      <c r="OM75" s="111"/>
      <c r="ON75" s="111"/>
      <c r="OO75" s="111"/>
      <c r="OP75" s="111"/>
      <c r="OQ75" s="111"/>
      <c r="OR75" s="111"/>
      <c r="OS75" s="111"/>
      <c r="OT75" s="111"/>
      <c r="OU75" s="111"/>
      <c r="OV75" s="111"/>
      <c r="OW75" s="111"/>
      <c r="OX75" s="111"/>
      <c r="OY75" s="111"/>
      <c r="OZ75" s="111"/>
      <c r="PA75" s="111"/>
      <c r="PB75" s="111"/>
      <c r="PC75" s="111"/>
      <c r="PD75" s="111"/>
      <c r="PE75" s="111"/>
      <c r="PF75" s="111"/>
      <c r="PG75" s="111"/>
      <c r="PH75" s="111"/>
      <c r="PI75" s="111"/>
      <c r="PJ75" s="111"/>
      <c r="PK75" s="111"/>
      <c r="PL75" s="111"/>
      <c r="PM75" s="111"/>
      <c r="PN75" s="111"/>
      <c r="PO75" s="111"/>
      <c r="PP75" s="111"/>
      <c r="PQ75" s="111"/>
      <c r="PR75" s="111"/>
      <c r="PS75" s="111"/>
      <c r="PT75" s="111"/>
      <c r="PU75" s="111"/>
      <c r="PV75" s="111"/>
      <c r="PW75" s="111"/>
      <c r="PX75" s="111"/>
      <c r="PY75" s="111"/>
      <c r="PZ75" s="111"/>
      <c r="QA75" s="111"/>
      <c r="QB75" s="111"/>
      <c r="QC75" s="111"/>
      <c r="QD75" s="111"/>
      <c r="QE75" s="111"/>
      <c r="QF75" s="111"/>
      <c r="QG75" s="111"/>
      <c r="QH75" s="111"/>
      <c r="QI75" s="111"/>
      <c r="QJ75" s="111"/>
      <c r="QK75" s="111"/>
      <c r="QL75" s="111"/>
      <c r="QM75" s="111"/>
      <c r="QN75" s="111"/>
      <c r="QO75" s="111"/>
      <c r="QP75" s="111"/>
      <c r="QQ75" s="111"/>
      <c r="QR75" s="111"/>
      <c r="QS75" s="111"/>
      <c r="QT75" s="111"/>
      <c r="QU75" s="111"/>
      <c r="QV75" s="111"/>
      <c r="QW75" s="111"/>
      <c r="QX75" s="111"/>
      <c r="QY75" s="111"/>
      <c r="QZ75" s="111"/>
      <c r="RA75" s="111"/>
      <c r="RB75" s="111"/>
      <c r="RC75" s="111"/>
      <c r="RD75" s="111"/>
      <c r="RE75" s="111"/>
      <c r="RF75" s="111"/>
      <c r="RG75" s="111"/>
      <c r="RH75" s="111"/>
      <c r="RI75" s="111"/>
      <c r="RJ75" s="111"/>
      <c r="RK75" s="111"/>
      <c r="RL75" s="111"/>
      <c r="RM75" s="111"/>
      <c r="RN75" s="111"/>
      <c r="RO75" s="111"/>
      <c r="RP75" s="111"/>
      <c r="RQ75" s="111"/>
      <c r="RR75" s="111"/>
      <c r="RS75" s="111"/>
      <c r="RT75" s="111"/>
      <c r="RU75" s="111"/>
      <c r="RV75" s="111"/>
      <c r="RW75" s="111"/>
      <c r="RX75" s="111"/>
      <c r="RY75" s="111"/>
      <c r="RZ75" s="111"/>
      <c r="SA75" s="111"/>
      <c r="SB75" s="111"/>
      <c r="SC75" s="111"/>
      <c r="SD75" s="111"/>
      <c r="SE75" s="111"/>
      <c r="SF75" s="111"/>
      <c r="SG75" s="111"/>
      <c r="SH75" s="111"/>
      <c r="SI75" s="111"/>
      <c r="SJ75" s="111"/>
      <c r="SK75" s="111"/>
      <c r="SL75" s="111"/>
      <c r="SM75" s="111"/>
      <c r="SN75" s="111"/>
      <c r="SO75" s="111"/>
      <c r="SP75" s="111"/>
      <c r="SQ75" s="111"/>
      <c r="SR75" s="111"/>
      <c r="SS75" s="111"/>
      <c r="ST75" s="111"/>
      <c r="SU75" s="111"/>
      <c r="SV75" s="111"/>
      <c r="SW75" s="111"/>
      <c r="SX75" s="111"/>
      <c r="SY75" s="111"/>
      <c r="SZ75" s="111"/>
      <c r="TA75" s="111"/>
      <c r="TB75" s="111"/>
      <c r="TC75" s="111"/>
      <c r="TD75" s="111"/>
      <c r="TE75" s="111"/>
      <c r="TF75" s="111"/>
      <c r="TG75" s="111"/>
      <c r="TH75" s="111"/>
      <c r="TI75" s="111"/>
      <c r="TJ75" s="111"/>
      <c r="TK75" s="111"/>
      <c r="TL75" s="111"/>
      <c r="TM75" s="111"/>
      <c r="TN75" s="111"/>
    </row>
    <row r="76" spans="1:534" ht="12.75" customHeight="1" x14ac:dyDescent="0.2">
      <c r="A76" s="111"/>
      <c r="B76" s="111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4"/>
      <c r="N76" s="114"/>
      <c r="O76" s="114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7"/>
      <c r="CC76" s="117"/>
      <c r="CD76" s="111"/>
      <c r="CE76" s="111"/>
      <c r="CF76" s="111"/>
      <c r="CG76" s="117"/>
      <c r="CH76" s="117"/>
      <c r="CI76" s="111"/>
      <c r="CJ76" s="111"/>
      <c r="CK76" s="111"/>
      <c r="CL76" s="117"/>
      <c r="CM76" s="111"/>
      <c r="CN76" s="117"/>
      <c r="CO76" s="117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DQ76" s="111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1"/>
      <c r="EL76" s="111"/>
      <c r="EM76" s="111"/>
      <c r="EN76" s="111"/>
      <c r="EO76" s="111"/>
      <c r="EP76" s="111"/>
      <c r="EQ76" s="111"/>
      <c r="ER76" s="111"/>
      <c r="ES76" s="111"/>
      <c r="ET76" s="111"/>
      <c r="EU76" s="111"/>
      <c r="EV76" s="111"/>
      <c r="EW76" s="111"/>
      <c r="EX76" s="111"/>
      <c r="EY76" s="111"/>
      <c r="EZ76" s="111"/>
      <c r="FA76" s="111"/>
      <c r="FB76" s="111"/>
      <c r="FC76" s="111"/>
      <c r="FD76" s="111"/>
      <c r="FE76" s="111"/>
      <c r="FF76" s="111"/>
      <c r="FG76" s="111"/>
      <c r="FH76" s="111"/>
      <c r="FI76" s="111"/>
      <c r="FJ76" s="111"/>
      <c r="FK76" s="111"/>
      <c r="FL76" s="111"/>
      <c r="FM76" s="111"/>
      <c r="FN76" s="112"/>
      <c r="FO76" s="112"/>
      <c r="FP76" s="112"/>
      <c r="FQ76" s="111"/>
      <c r="FR76" s="111"/>
      <c r="FS76" s="111"/>
      <c r="FT76" s="111"/>
      <c r="FU76" s="111"/>
      <c r="FV76" s="111"/>
      <c r="FW76" s="111"/>
      <c r="FX76" s="111"/>
      <c r="FY76" s="111"/>
      <c r="FZ76" s="111"/>
      <c r="GA76" s="111"/>
      <c r="GB76" s="111"/>
      <c r="GC76" s="111"/>
      <c r="GD76" s="111"/>
      <c r="GE76" s="111"/>
      <c r="GF76" s="111"/>
      <c r="GG76" s="111"/>
      <c r="GH76" s="111"/>
      <c r="GI76" s="111"/>
      <c r="GJ76" s="111"/>
      <c r="GK76" s="111"/>
      <c r="GL76" s="111"/>
      <c r="GM76" s="111"/>
      <c r="GN76" s="111"/>
      <c r="GO76" s="111"/>
      <c r="GP76" s="111"/>
      <c r="GQ76" s="111"/>
      <c r="GR76" s="111"/>
      <c r="GS76" s="111"/>
      <c r="GT76" s="111"/>
      <c r="GU76" s="111"/>
      <c r="GV76" s="111"/>
      <c r="GW76" s="111"/>
      <c r="GX76" s="111"/>
      <c r="GY76" s="111"/>
      <c r="GZ76" s="111"/>
      <c r="HA76" s="111"/>
      <c r="HB76" s="111"/>
      <c r="HC76" s="111"/>
      <c r="HD76" s="111"/>
      <c r="HE76" s="111"/>
      <c r="HF76" s="111"/>
      <c r="HG76" s="116"/>
      <c r="HH76" s="111"/>
      <c r="HI76" s="111"/>
      <c r="HJ76" s="111"/>
      <c r="HK76" s="111"/>
      <c r="HL76" s="111"/>
      <c r="HM76" s="111"/>
      <c r="HN76" s="111"/>
      <c r="HO76" s="111"/>
      <c r="HP76" s="111"/>
      <c r="HQ76" s="111"/>
      <c r="HR76" s="111"/>
      <c r="HS76" s="111"/>
      <c r="HT76" s="111"/>
      <c r="HU76" s="111"/>
      <c r="HV76" s="111"/>
      <c r="HW76" s="111"/>
      <c r="HX76" s="111"/>
      <c r="HY76" s="111"/>
      <c r="HZ76" s="111"/>
      <c r="IA76" s="111"/>
      <c r="IB76" s="111"/>
      <c r="IC76" s="111"/>
      <c r="ID76" s="111"/>
      <c r="IE76" s="111"/>
      <c r="IF76" s="111"/>
      <c r="IG76" s="111"/>
      <c r="IH76" s="111"/>
      <c r="II76" s="111"/>
      <c r="IJ76" s="111"/>
      <c r="IK76" s="111"/>
      <c r="IL76" s="111"/>
      <c r="IM76" s="111"/>
      <c r="IN76" s="111"/>
      <c r="IO76" s="111"/>
      <c r="IP76" s="111"/>
      <c r="IQ76" s="111"/>
      <c r="IR76" s="111"/>
      <c r="IS76" s="111"/>
      <c r="IT76" s="111"/>
      <c r="IU76" s="111"/>
      <c r="IV76" s="111"/>
      <c r="IW76" s="111"/>
      <c r="IX76" s="111"/>
      <c r="IY76" s="111"/>
      <c r="IZ76" s="111"/>
      <c r="JA76" s="111"/>
      <c r="JB76" s="111"/>
      <c r="JC76" s="111"/>
      <c r="JD76" s="111"/>
      <c r="JE76" s="111"/>
      <c r="JF76" s="111"/>
      <c r="JG76" s="111"/>
      <c r="JH76" s="111"/>
      <c r="JI76" s="111"/>
      <c r="JJ76" s="111"/>
      <c r="JK76" s="111"/>
      <c r="JL76" s="111"/>
      <c r="JM76" s="111"/>
      <c r="JN76" s="111"/>
      <c r="JO76" s="111"/>
      <c r="JP76" s="111"/>
      <c r="JQ76" s="111"/>
      <c r="JR76" s="111"/>
      <c r="JS76" s="111"/>
      <c r="JT76" s="111"/>
      <c r="JU76" s="111"/>
      <c r="JV76" s="111"/>
      <c r="JW76" s="111"/>
      <c r="JX76" s="111"/>
      <c r="JY76" s="111"/>
      <c r="JZ76" s="111"/>
      <c r="KA76" s="111"/>
      <c r="KB76" s="111"/>
      <c r="KC76" s="111"/>
      <c r="KD76" s="111"/>
      <c r="KE76" s="111"/>
      <c r="KF76" s="111"/>
      <c r="KG76" s="111"/>
      <c r="KH76" s="111"/>
      <c r="KI76" s="111"/>
      <c r="KJ76" s="111"/>
      <c r="KK76" s="111"/>
      <c r="KL76" s="111"/>
      <c r="KM76" s="111"/>
      <c r="KN76" s="111"/>
      <c r="KO76" s="111"/>
      <c r="KP76" s="111"/>
      <c r="KQ76" s="111"/>
      <c r="KR76" s="111"/>
      <c r="KS76" s="111"/>
      <c r="KT76" s="111"/>
      <c r="KU76" s="111"/>
      <c r="KV76" s="111"/>
      <c r="KW76" s="111"/>
      <c r="KX76" s="111"/>
      <c r="KY76" s="111"/>
      <c r="KZ76" s="111"/>
      <c r="LA76" s="111"/>
      <c r="LB76" s="111"/>
      <c r="LC76" s="111"/>
      <c r="LD76" s="111"/>
      <c r="LE76" s="111"/>
      <c r="LF76" s="111"/>
      <c r="LG76" s="111"/>
      <c r="LH76" s="111"/>
      <c r="LI76" s="111"/>
      <c r="LJ76" s="111"/>
      <c r="LK76" s="111"/>
      <c r="LL76" s="111"/>
      <c r="LM76" s="111"/>
      <c r="LN76" s="111"/>
      <c r="LO76" s="111"/>
      <c r="LP76" s="111"/>
      <c r="LQ76" s="111"/>
      <c r="LR76" s="111"/>
      <c r="LS76" s="111"/>
      <c r="LT76" s="111"/>
      <c r="LU76" s="111"/>
      <c r="LV76" s="111"/>
      <c r="LW76" s="111"/>
      <c r="LX76" s="111"/>
      <c r="LY76" s="111"/>
      <c r="LZ76" s="111"/>
      <c r="MA76" s="111"/>
      <c r="MB76" s="111"/>
      <c r="MC76" s="111"/>
      <c r="MD76" s="111"/>
      <c r="ME76" s="111"/>
      <c r="MF76" s="111"/>
      <c r="MG76" s="111"/>
      <c r="MH76" s="111"/>
      <c r="MI76" s="111"/>
      <c r="MJ76" s="111"/>
      <c r="MK76" s="111"/>
      <c r="ML76" s="111"/>
      <c r="MM76" s="111"/>
      <c r="MN76" s="111"/>
      <c r="MO76" s="111"/>
      <c r="MP76" s="111"/>
      <c r="MQ76" s="111"/>
      <c r="MR76" s="111"/>
      <c r="MS76" s="111"/>
      <c r="MT76" s="111"/>
      <c r="MU76" s="111"/>
      <c r="MV76" s="111"/>
      <c r="MW76" s="111"/>
      <c r="MX76" s="111"/>
      <c r="MY76" s="111"/>
      <c r="MZ76" s="111"/>
      <c r="NA76" s="111"/>
      <c r="NB76" s="111"/>
      <c r="NC76" s="111"/>
      <c r="ND76" s="111"/>
      <c r="NE76" s="111"/>
      <c r="NF76" s="111"/>
      <c r="NG76" s="111"/>
      <c r="NH76" s="111"/>
      <c r="NI76" s="111"/>
      <c r="NJ76" s="111"/>
      <c r="NK76" s="111"/>
      <c r="NL76" s="111"/>
      <c r="NM76" s="111"/>
      <c r="NN76" s="111"/>
      <c r="NO76" s="111"/>
      <c r="NP76" s="111"/>
      <c r="NQ76" s="111"/>
      <c r="NR76" s="111"/>
      <c r="NS76" s="111"/>
      <c r="NT76" s="111"/>
      <c r="NU76" s="111"/>
      <c r="NV76" s="111"/>
      <c r="NW76" s="111"/>
      <c r="NX76" s="111"/>
      <c r="NY76" s="111"/>
      <c r="NZ76" s="111"/>
      <c r="OA76" s="111"/>
      <c r="OB76" s="111"/>
      <c r="OC76" s="111"/>
      <c r="OD76" s="111"/>
      <c r="OE76" s="111"/>
      <c r="OF76" s="111"/>
      <c r="OG76" s="111"/>
      <c r="OH76" s="111"/>
      <c r="OI76" s="111"/>
      <c r="OJ76" s="111"/>
      <c r="OK76" s="111"/>
      <c r="OL76" s="111"/>
      <c r="OM76" s="111"/>
      <c r="ON76" s="111"/>
      <c r="OO76" s="111"/>
      <c r="OP76" s="111"/>
      <c r="OQ76" s="111"/>
      <c r="OR76" s="111"/>
      <c r="OS76" s="111"/>
      <c r="OT76" s="111"/>
      <c r="OU76" s="111"/>
      <c r="OV76" s="111"/>
      <c r="OW76" s="111"/>
      <c r="OX76" s="111"/>
      <c r="OY76" s="111"/>
      <c r="OZ76" s="111"/>
      <c r="PA76" s="111"/>
      <c r="PB76" s="111"/>
      <c r="PC76" s="111"/>
      <c r="PD76" s="111"/>
      <c r="PE76" s="111"/>
      <c r="PF76" s="111"/>
      <c r="PG76" s="111"/>
      <c r="PH76" s="111"/>
      <c r="PI76" s="111"/>
      <c r="PJ76" s="111"/>
      <c r="PK76" s="111"/>
      <c r="PL76" s="111"/>
      <c r="PM76" s="111"/>
      <c r="PN76" s="111"/>
      <c r="PO76" s="111"/>
      <c r="PP76" s="111"/>
      <c r="PQ76" s="111"/>
      <c r="PR76" s="111"/>
      <c r="PS76" s="111"/>
      <c r="PT76" s="111"/>
      <c r="PU76" s="111"/>
      <c r="PV76" s="111"/>
      <c r="PW76" s="111"/>
      <c r="PX76" s="111"/>
      <c r="PY76" s="111"/>
      <c r="PZ76" s="111"/>
      <c r="QA76" s="111"/>
      <c r="QB76" s="111"/>
      <c r="QC76" s="111"/>
      <c r="QD76" s="111"/>
      <c r="QE76" s="111"/>
      <c r="QF76" s="111"/>
      <c r="QG76" s="111"/>
      <c r="QH76" s="111"/>
      <c r="QI76" s="111"/>
      <c r="QJ76" s="111"/>
      <c r="QK76" s="111"/>
      <c r="QL76" s="111"/>
      <c r="QM76" s="111"/>
      <c r="QN76" s="111"/>
      <c r="QO76" s="111"/>
      <c r="QP76" s="111"/>
      <c r="QQ76" s="111"/>
      <c r="QR76" s="111"/>
      <c r="QS76" s="111"/>
      <c r="QT76" s="111"/>
      <c r="QU76" s="111"/>
      <c r="QV76" s="111"/>
      <c r="QW76" s="111"/>
      <c r="QX76" s="111"/>
      <c r="QY76" s="111"/>
      <c r="QZ76" s="111"/>
      <c r="RA76" s="111"/>
      <c r="RB76" s="111"/>
      <c r="RC76" s="111"/>
      <c r="RD76" s="111"/>
      <c r="RE76" s="111"/>
      <c r="RF76" s="111"/>
      <c r="RG76" s="111"/>
      <c r="RH76" s="111"/>
      <c r="RI76" s="111"/>
      <c r="RJ76" s="111"/>
      <c r="RK76" s="111"/>
      <c r="RL76" s="111"/>
      <c r="RM76" s="111"/>
      <c r="RN76" s="111"/>
      <c r="RO76" s="111"/>
      <c r="RP76" s="111"/>
      <c r="RQ76" s="111"/>
      <c r="RR76" s="111"/>
      <c r="RS76" s="111"/>
      <c r="RT76" s="111"/>
      <c r="RU76" s="111"/>
      <c r="RV76" s="111"/>
      <c r="RW76" s="111"/>
      <c r="RX76" s="111"/>
      <c r="RY76" s="111"/>
      <c r="RZ76" s="111"/>
      <c r="SA76" s="111"/>
      <c r="SB76" s="111"/>
      <c r="SC76" s="111"/>
      <c r="SD76" s="111"/>
      <c r="SE76" s="111"/>
      <c r="SF76" s="111"/>
      <c r="SG76" s="111"/>
      <c r="SH76" s="111"/>
      <c r="SI76" s="111"/>
      <c r="SJ76" s="111"/>
      <c r="SK76" s="111"/>
      <c r="SL76" s="111"/>
      <c r="SM76" s="111"/>
      <c r="SN76" s="111"/>
      <c r="SO76" s="111"/>
      <c r="SP76" s="111"/>
      <c r="SQ76" s="111"/>
      <c r="SR76" s="111"/>
      <c r="SS76" s="111"/>
      <c r="ST76" s="111"/>
      <c r="SU76" s="111"/>
      <c r="SV76" s="111"/>
      <c r="SW76" s="111"/>
      <c r="SX76" s="111"/>
      <c r="SY76" s="111"/>
      <c r="SZ76" s="111"/>
      <c r="TA76" s="111"/>
      <c r="TB76" s="111"/>
      <c r="TC76" s="111"/>
      <c r="TD76" s="111"/>
      <c r="TE76" s="111"/>
      <c r="TF76" s="111"/>
      <c r="TG76" s="111"/>
      <c r="TH76" s="111"/>
      <c r="TI76" s="111"/>
      <c r="TJ76" s="111"/>
      <c r="TK76" s="111"/>
      <c r="TL76" s="111"/>
      <c r="TM76" s="111"/>
      <c r="TN76" s="111"/>
    </row>
    <row r="77" spans="1:534" ht="12.75" customHeight="1" x14ac:dyDescent="0.2">
      <c r="A77" s="111"/>
      <c r="B77" s="111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4"/>
      <c r="N77" s="114"/>
      <c r="O77" s="114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7"/>
      <c r="CC77" s="117"/>
      <c r="CD77" s="111"/>
      <c r="CE77" s="111"/>
      <c r="CF77" s="111"/>
      <c r="CG77" s="117"/>
      <c r="CH77" s="117"/>
      <c r="CI77" s="111"/>
      <c r="CJ77" s="111"/>
      <c r="CK77" s="111"/>
      <c r="CL77" s="117"/>
      <c r="CM77" s="111"/>
      <c r="CN77" s="117"/>
      <c r="CO77" s="117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DQ77" s="111"/>
      <c r="DR77" s="111"/>
      <c r="DS77" s="111"/>
      <c r="DT77" s="111"/>
      <c r="DU77" s="111"/>
      <c r="DV77" s="111"/>
      <c r="DW77" s="111"/>
      <c r="DX77" s="111"/>
      <c r="DY77" s="111"/>
      <c r="DZ77" s="111"/>
      <c r="EA77" s="111"/>
      <c r="EB77" s="111"/>
      <c r="EC77" s="111"/>
      <c r="ED77" s="111"/>
      <c r="EE77" s="111"/>
      <c r="EF77" s="111"/>
      <c r="EG77" s="111"/>
      <c r="EH77" s="111"/>
      <c r="EI77" s="111"/>
      <c r="EJ77" s="111"/>
      <c r="EK77" s="111"/>
      <c r="EL77" s="111"/>
      <c r="EM77" s="111"/>
      <c r="EN77" s="111"/>
      <c r="EO77" s="111"/>
      <c r="EP77" s="111"/>
      <c r="EQ77" s="111"/>
      <c r="ER77" s="111"/>
      <c r="ES77" s="111"/>
      <c r="ET77" s="111"/>
      <c r="EU77" s="111"/>
      <c r="EV77" s="111"/>
      <c r="EW77" s="111"/>
      <c r="EX77" s="111"/>
      <c r="EY77" s="111"/>
      <c r="EZ77" s="111"/>
      <c r="FA77" s="111"/>
      <c r="FB77" s="111"/>
      <c r="FC77" s="111"/>
      <c r="FD77" s="111"/>
      <c r="FE77" s="111"/>
      <c r="FF77" s="111"/>
      <c r="FG77" s="111"/>
      <c r="FH77" s="111"/>
      <c r="FI77" s="111"/>
      <c r="FJ77" s="111"/>
      <c r="FK77" s="111"/>
      <c r="FL77" s="111"/>
      <c r="FM77" s="111"/>
      <c r="FN77" s="112"/>
      <c r="FO77" s="112"/>
      <c r="FP77" s="112"/>
      <c r="FQ77" s="111"/>
      <c r="FR77" s="111"/>
      <c r="FS77" s="111"/>
      <c r="FT77" s="111"/>
      <c r="FU77" s="111"/>
      <c r="FV77" s="111"/>
      <c r="FW77" s="111"/>
      <c r="FX77" s="111"/>
      <c r="FY77" s="111"/>
      <c r="FZ77" s="111"/>
      <c r="GA77" s="111"/>
      <c r="GB77" s="111"/>
      <c r="GC77" s="111"/>
      <c r="GD77" s="111"/>
      <c r="GE77" s="111"/>
      <c r="GF77" s="111"/>
      <c r="GG77" s="111"/>
      <c r="GH77" s="111"/>
      <c r="GI77" s="111"/>
      <c r="GJ77" s="111"/>
      <c r="GK77" s="111"/>
      <c r="GL77" s="111"/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1"/>
      <c r="HA77" s="111"/>
      <c r="HB77" s="111"/>
      <c r="HC77" s="111"/>
      <c r="HD77" s="111"/>
      <c r="HE77" s="111"/>
      <c r="HF77" s="111"/>
      <c r="HG77" s="116"/>
      <c r="HH77" s="111"/>
      <c r="HI77" s="111"/>
      <c r="HJ77" s="111"/>
      <c r="HK77" s="111"/>
      <c r="HL77" s="111"/>
      <c r="HM77" s="111"/>
      <c r="HN77" s="111"/>
      <c r="HO77" s="111"/>
      <c r="HP77" s="111"/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1"/>
      <c r="IE77" s="111"/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1"/>
      <c r="IT77" s="111"/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1"/>
      <c r="JI77" s="111"/>
      <c r="JJ77" s="111"/>
      <c r="JK77" s="111"/>
      <c r="JL77" s="111"/>
      <c r="JM77" s="111"/>
      <c r="JN77" s="111"/>
      <c r="JO77" s="111"/>
      <c r="JP77" s="111"/>
      <c r="JQ77" s="111"/>
      <c r="JR77" s="111"/>
      <c r="JS77" s="111"/>
      <c r="JT77" s="111"/>
      <c r="JU77" s="111"/>
      <c r="JV77" s="111"/>
      <c r="JW77" s="111"/>
      <c r="JX77" s="111"/>
      <c r="JY77" s="111"/>
      <c r="JZ77" s="111"/>
      <c r="KA77" s="111"/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1"/>
      <c r="KP77" s="111"/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1"/>
      <c r="LE77" s="111"/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1"/>
      <c r="LT77" s="111"/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1"/>
      <c r="MI77" s="111"/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1"/>
      <c r="MX77" s="111"/>
      <c r="MY77" s="111"/>
      <c r="MZ77" s="111"/>
      <c r="NA77" s="111"/>
      <c r="NB77" s="111"/>
      <c r="NC77" s="111"/>
      <c r="ND77" s="111"/>
      <c r="NE77" s="111"/>
      <c r="NF77" s="111"/>
      <c r="NG77" s="111"/>
      <c r="NH77" s="111"/>
      <c r="NI77" s="111"/>
      <c r="NJ77" s="111"/>
      <c r="NK77" s="111"/>
      <c r="NL77" s="111"/>
      <c r="NM77" s="111"/>
      <c r="NN77" s="111"/>
      <c r="NO77" s="111"/>
      <c r="NP77" s="111"/>
      <c r="NQ77" s="111"/>
      <c r="NR77" s="111"/>
      <c r="NS77" s="111"/>
      <c r="NT77" s="111"/>
      <c r="NU77" s="111"/>
      <c r="NV77" s="111"/>
      <c r="NW77" s="111"/>
      <c r="NX77" s="111"/>
      <c r="NY77" s="111"/>
      <c r="NZ77" s="111"/>
      <c r="OA77" s="111"/>
      <c r="OB77" s="111"/>
      <c r="OC77" s="111"/>
      <c r="OD77" s="111"/>
      <c r="OE77" s="111"/>
      <c r="OF77" s="111"/>
      <c r="OG77" s="111"/>
      <c r="OH77" s="111"/>
      <c r="OI77" s="111"/>
      <c r="OJ77" s="111"/>
      <c r="OK77" s="111"/>
      <c r="OL77" s="111"/>
      <c r="OM77" s="111"/>
      <c r="ON77" s="111"/>
      <c r="OO77" s="111"/>
      <c r="OP77" s="111"/>
      <c r="OQ77" s="111"/>
      <c r="OR77" s="111"/>
      <c r="OS77" s="111"/>
      <c r="OT77" s="111"/>
      <c r="OU77" s="111"/>
      <c r="OV77" s="111"/>
      <c r="OW77" s="111"/>
      <c r="OX77" s="111"/>
      <c r="OY77" s="111"/>
      <c r="OZ77" s="111"/>
      <c r="PA77" s="111"/>
      <c r="PB77" s="111"/>
      <c r="PC77" s="111"/>
      <c r="PD77" s="111"/>
      <c r="PE77" s="111"/>
      <c r="PF77" s="111"/>
      <c r="PG77" s="111"/>
      <c r="PH77" s="111"/>
      <c r="PI77" s="111"/>
      <c r="PJ77" s="111"/>
      <c r="PK77" s="111"/>
      <c r="PL77" s="111"/>
      <c r="PM77" s="111"/>
      <c r="PN77" s="111"/>
      <c r="PO77" s="111"/>
      <c r="PP77" s="111"/>
      <c r="PQ77" s="111"/>
      <c r="PR77" s="111"/>
      <c r="PS77" s="111"/>
      <c r="PT77" s="111"/>
      <c r="PU77" s="111"/>
      <c r="PV77" s="111"/>
      <c r="PW77" s="111"/>
      <c r="PX77" s="111"/>
      <c r="PY77" s="111"/>
      <c r="PZ77" s="111"/>
      <c r="QA77" s="111"/>
      <c r="QB77" s="111"/>
      <c r="QC77" s="111"/>
      <c r="QD77" s="111"/>
      <c r="QE77" s="111"/>
      <c r="QF77" s="111"/>
      <c r="QG77" s="111"/>
      <c r="QH77" s="111"/>
      <c r="QI77" s="111"/>
      <c r="QJ77" s="111"/>
      <c r="QK77" s="111"/>
      <c r="QL77" s="111"/>
      <c r="QM77" s="111"/>
      <c r="QN77" s="111"/>
      <c r="QO77" s="111"/>
      <c r="QP77" s="111"/>
      <c r="QQ77" s="111"/>
      <c r="QR77" s="111"/>
      <c r="QS77" s="111"/>
      <c r="QT77" s="111"/>
      <c r="QU77" s="111"/>
      <c r="QV77" s="111"/>
      <c r="QW77" s="111"/>
      <c r="QX77" s="111"/>
      <c r="QY77" s="111"/>
      <c r="QZ77" s="111"/>
      <c r="RA77" s="111"/>
      <c r="RB77" s="111"/>
      <c r="RC77" s="111"/>
      <c r="RD77" s="111"/>
      <c r="RE77" s="111"/>
      <c r="RF77" s="111"/>
      <c r="RG77" s="111"/>
      <c r="RH77" s="111"/>
      <c r="RI77" s="111"/>
      <c r="RJ77" s="111"/>
      <c r="RK77" s="111"/>
      <c r="RL77" s="111"/>
      <c r="RM77" s="111"/>
      <c r="RN77" s="111"/>
      <c r="RO77" s="111"/>
      <c r="RP77" s="111"/>
      <c r="RQ77" s="111"/>
      <c r="RR77" s="111"/>
      <c r="RS77" s="111"/>
      <c r="RT77" s="111"/>
      <c r="RU77" s="111"/>
      <c r="RV77" s="111"/>
      <c r="RW77" s="111"/>
      <c r="RX77" s="111"/>
      <c r="RY77" s="111"/>
      <c r="RZ77" s="111"/>
      <c r="SA77" s="111"/>
      <c r="SB77" s="111"/>
      <c r="SC77" s="111"/>
      <c r="SD77" s="111"/>
      <c r="SE77" s="111"/>
      <c r="SF77" s="111"/>
      <c r="SG77" s="111"/>
      <c r="SH77" s="111"/>
      <c r="SI77" s="111"/>
      <c r="SJ77" s="111"/>
      <c r="SK77" s="111"/>
      <c r="SL77" s="111"/>
      <c r="SM77" s="111"/>
      <c r="SN77" s="111"/>
      <c r="SO77" s="111"/>
      <c r="SP77" s="111"/>
      <c r="SQ77" s="111"/>
      <c r="SR77" s="111"/>
      <c r="SS77" s="111"/>
      <c r="ST77" s="111"/>
      <c r="SU77" s="111"/>
      <c r="SV77" s="111"/>
      <c r="SW77" s="111"/>
      <c r="SX77" s="111"/>
      <c r="SY77" s="111"/>
      <c r="SZ77" s="111"/>
      <c r="TA77" s="111"/>
      <c r="TB77" s="111"/>
      <c r="TC77" s="111"/>
      <c r="TD77" s="111"/>
      <c r="TE77" s="111"/>
      <c r="TF77" s="111"/>
      <c r="TG77" s="111"/>
      <c r="TH77" s="111"/>
      <c r="TI77" s="111"/>
      <c r="TJ77" s="111"/>
      <c r="TK77" s="111"/>
      <c r="TL77" s="111"/>
      <c r="TM77" s="111"/>
      <c r="TN77" s="111"/>
    </row>
    <row r="78" spans="1:534" ht="12.75" customHeight="1" x14ac:dyDescent="0.2">
      <c r="A78" s="111"/>
      <c r="B78" s="111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7"/>
      <c r="CC78" s="117"/>
      <c r="CD78" s="111"/>
      <c r="CE78" s="111"/>
      <c r="CF78" s="111"/>
      <c r="CG78" s="117"/>
      <c r="CH78" s="117"/>
      <c r="CI78" s="111"/>
      <c r="CJ78" s="111"/>
      <c r="CK78" s="111"/>
      <c r="CL78" s="117"/>
      <c r="CM78" s="111"/>
      <c r="CN78" s="117"/>
      <c r="CO78" s="117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111"/>
      <c r="EO78" s="111"/>
      <c r="EP78" s="111"/>
      <c r="EQ78" s="111"/>
      <c r="ER78" s="111"/>
      <c r="ES78" s="111"/>
      <c r="ET78" s="111"/>
      <c r="EU78" s="111"/>
      <c r="EV78" s="111"/>
      <c r="EW78" s="111"/>
      <c r="EX78" s="111"/>
      <c r="EY78" s="111"/>
      <c r="EZ78" s="111"/>
      <c r="FA78" s="111"/>
      <c r="FB78" s="111"/>
      <c r="FC78" s="111"/>
      <c r="FD78" s="111"/>
      <c r="FE78" s="111"/>
      <c r="FF78" s="111"/>
      <c r="FG78" s="111"/>
      <c r="FH78" s="111"/>
      <c r="FI78" s="111"/>
      <c r="FJ78" s="111"/>
      <c r="FK78" s="111"/>
      <c r="FL78" s="111"/>
      <c r="FM78" s="111"/>
      <c r="FN78" s="112"/>
      <c r="FO78" s="112"/>
      <c r="FP78" s="112"/>
      <c r="FQ78" s="111"/>
      <c r="FR78" s="111"/>
      <c r="FS78" s="111"/>
      <c r="FT78" s="111"/>
      <c r="FU78" s="111"/>
      <c r="FV78" s="111"/>
      <c r="FW78" s="111"/>
      <c r="FX78" s="111"/>
      <c r="FY78" s="111"/>
      <c r="FZ78" s="111"/>
      <c r="GA78" s="111"/>
      <c r="GB78" s="111"/>
      <c r="GC78" s="111"/>
      <c r="GD78" s="111"/>
      <c r="GE78" s="111"/>
      <c r="GF78" s="111"/>
      <c r="GG78" s="111"/>
      <c r="GH78" s="111"/>
      <c r="GI78" s="111"/>
      <c r="GJ78" s="111"/>
      <c r="GK78" s="111"/>
      <c r="GL78" s="111"/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1"/>
      <c r="HA78" s="111"/>
      <c r="HB78" s="111"/>
      <c r="HC78" s="111"/>
      <c r="HD78" s="111"/>
      <c r="HE78" s="111"/>
      <c r="HF78" s="111"/>
      <c r="HG78" s="116"/>
      <c r="HH78" s="111"/>
      <c r="HI78" s="111"/>
      <c r="HJ78" s="111"/>
      <c r="HK78" s="111"/>
      <c r="HL78" s="111"/>
      <c r="HM78" s="111"/>
      <c r="HN78" s="111"/>
      <c r="HO78" s="111"/>
      <c r="HP78" s="111"/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1"/>
      <c r="IE78" s="111"/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1"/>
      <c r="IT78" s="111"/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1"/>
      <c r="JI78" s="111"/>
      <c r="JJ78" s="111"/>
      <c r="JK78" s="111"/>
      <c r="JL78" s="111"/>
      <c r="JM78" s="111"/>
      <c r="JN78" s="111"/>
      <c r="JO78" s="111"/>
      <c r="JP78" s="111"/>
      <c r="JQ78" s="111"/>
      <c r="JR78" s="111"/>
      <c r="JS78" s="111"/>
      <c r="JT78" s="111"/>
      <c r="JU78" s="111"/>
      <c r="JV78" s="111"/>
      <c r="JW78" s="111"/>
      <c r="JX78" s="111"/>
      <c r="JY78" s="111"/>
      <c r="JZ78" s="111"/>
      <c r="KA78" s="111"/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1"/>
      <c r="KP78" s="111"/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1"/>
      <c r="LE78" s="111"/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1"/>
      <c r="LT78" s="111"/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1"/>
      <c r="MI78" s="111"/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1"/>
      <c r="MX78" s="111"/>
      <c r="MY78" s="111"/>
      <c r="MZ78" s="111"/>
      <c r="NA78" s="111"/>
      <c r="NB78" s="111"/>
      <c r="NC78" s="111"/>
      <c r="ND78" s="111"/>
      <c r="NE78" s="111"/>
      <c r="NF78" s="111"/>
      <c r="NG78" s="111"/>
      <c r="NH78" s="111"/>
      <c r="NI78" s="111"/>
      <c r="NJ78" s="111"/>
      <c r="NK78" s="111"/>
      <c r="NL78" s="111"/>
      <c r="NM78" s="111"/>
      <c r="NN78" s="111"/>
      <c r="NO78" s="111"/>
      <c r="NP78" s="111"/>
      <c r="NQ78" s="111"/>
      <c r="NR78" s="111"/>
      <c r="NS78" s="111"/>
      <c r="NT78" s="111"/>
      <c r="NU78" s="111"/>
      <c r="NV78" s="111"/>
      <c r="NW78" s="111"/>
      <c r="NX78" s="111"/>
      <c r="NY78" s="111"/>
      <c r="NZ78" s="111"/>
      <c r="OA78" s="111"/>
      <c r="OB78" s="111"/>
      <c r="OC78" s="111"/>
      <c r="OD78" s="111"/>
      <c r="OE78" s="111"/>
      <c r="OF78" s="111"/>
      <c r="OG78" s="111"/>
      <c r="OH78" s="111"/>
      <c r="OI78" s="111"/>
      <c r="OJ78" s="111"/>
      <c r="OK78" s="111"/>
      <c r="OL78" s="111"/>
      <c r="OM78" s="111"/>
      <c r="ON78" s="111"/>
      <c r="OO78" s="111"/>
      <c r="OP78" s="111"/>
      <c r="OQ78" s="111"/>
      <c r="OR78" s="111"/>
      <c r="OS78" s="111"/>
      <c r="OT78" s="111"/>
      <c r="OU78" s="111"/>
      <c r="OV78" s="111"/>
      <c r="OW78" s="111"/>
      <c r="OX78" s="111"/>
      <c r="OY78" s="111"/>
      <c r="OZ78" s="111"/>
      <c r="PA78" s="111"/>
      <c r="PB78" s="111"/>
      <c r="PC78" s="111"/>
      <c r="PD78" s="111"/>
      <c r="PE78" s="111"/>
      <c r="PF78" s="111"/>
      <c r="PG78" s="111"/>
      <c r="PH78" s="111"/>
      <c r="PI78" s="111"/>
      <c r="PJ78" s="111"/>
      <c r="PK78" s="111"/>
      <c r="PL78" s="111"/>
      <c r="PM78" s="111"/>
      <c r="PN78" s="111"/>
      <c r="PO78" s="111"/>
      <c r="PP78" s="111"/>
      <c r="PQ78" s="111"/>
      <c r="PR78" s="111"/>
      <c r="PS78" s="111"/>
      <c r="PT78" s="111"/>
      <c r="PU78" s="111"/>
      <c r="PV78" s="111"/>
      <c r="PW78" s="111"/>
      <c r="PX78" s="111"/>
      <c r="PY78" s="111"/>
      <c r="PZ78" s="111"/>
      <c r="QA78" s="111"/>
      <c r="QB78" s="111"/>
      <c r="QC78" s="111"/>
      <c r="QD78" s="111"/>
      <c r="QE78" s="111"/>
      <c r="QF78" s="111"/>
      <c r="QG78" s="111"/>
      <c r="QH78" s="111"/>
      <c r="QI78" s="111"/>
      <c r="QJ78" s="111"/>
      <c r="QK78" s="111"/>
      <c r="QL78" s="111"/>
      <c r="QM78" s="111"/>
      <c r="QN78" s="111"/>
      <c r="QO78" s="111"/>
      <c r="QP78" s="111"/>
      <c r="QQ78" s="111"/>
      <c r="QR78" s="111"/>
      <c r="QS78" s="111"/>
      <c r="QT78" s="111"/>
      <c r="QU78" s="111"/>
      <c r="QV78" s="111"/>
      <c r="QW78" s="111"/>
      <c r="QX78" s="111"/>
      <c r="QY78" s="111"/>
      <c r="QZ78" s="111"/>
      <c r="RA78" s="111"/>
      <c r="RB78" s="111"/>
      <c r="RC78" s="111"/>
      <c r="RD78" s="111"/>
      <c r="RE78" s="111"/>
      <c r="RF78" s="111"/>
      <c r="RG78" s="111"/>
      <c r="RH78" s="111"/>
      <c r="RI78" s="111"/>
      <c r="RJ78" s="111"/>
      <c r="RK78" s="111"/>
      <c r="RL78" s="111"/>
      <c r="RM78" s="111"/>
      <c r="RN78" s="111"/>
      <c r="RO78" s="111"/>
      <c r="RP78" s="111"/>
      <c r="RQ78" s="111"/>
      <c r="RR78" s="111"/>
      <c r="RS78" s="111"/>
      <c r="RT78" s="111"/>
      <c r="RU78" s="111"/>
      <c r="RV78" s="111"/>
      <c r="RW78" s="111"/>
      <c r="RX78" s="111"/>
      <c r="RY78" s="111"/>
      <c r="RZ78" s="111"/>
      <c r="SA78" s="111"/>
      <c r="SB78" s="111"/>
      <c r="SC78" s="111"/>
      <c r="SD78" s="111"/>
      <c r="SE78" s="111"/>
      <c r="SF78" s="111"/>
      <c r="SG78" s="111"/>
      <c r="SH78" s="111"/>
      <c r="SI78" s="111"/>
      <c r="SJ78" s="111"/>
      <c r="SK78" s="111"/>
      <c r="SL78" s="111"/>
      <c r="SM78" s="111"/>
      <c r="SN78" s="111"/>
      <c r="SO78" s="111"/>
      <c r="SP78" s="111"/>
      <c r="SQ78" s="111"/>
      <c r="SR78" s="111"/>
      <c r="SS78" s="111"/>
      <c r="ST78" s="111"/>
      <c r="SU78" s="111"/>
      <c r="SV78" s="111"/>
      <c r="SW78" s="111"/>
      <c r="SX78" s="111"/>
      <c r="SY78" s="111"/>
      <c r="SZ78" s="111"/>
      <c r="TA78" s="111"/>
      <c r="TB78" s="111"/>
      <c r="TC78" s="111"/>
      <c r="TD78" s="111"/>
      <c r="TE78" s="111"/>
      <c r="TF78" s="111"/>
      <c r="TG78" s="111"/>
      <c r="TH78" s="111"/>
      <c r="TI78" s="111"/>
      <c r="TJ78" s="111"/>
      <c r="TK78" s="111"/>
      <c r="TL78" s="111"/>
      <c r="TM78" s="111"/>
      <c r="TN78" s="111"/>
    </row>
    <row r="79" spans="1:534" ht="12.75" customHeight="1" x14ac:dyDescent="0.2">
      <c r="A79" s="111"/>
      <c r="B79" s="111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4"/>
      <c r="N79" s="114"/>
      <c r="O79" s="114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7"/>
      <c r="CC79" s="117"/>
      <c r="CD79" s="111"/>
      <c r="CE79" s="111"/>
      <c r="CF79" s="111"/>
      <c r="CG79" s="117"/>
      <c r="CH79" s="117"/>
      <c r="CI79" s="111"/>
      <c r="CJ79" s="111"/>
      <c r="CK79" s="111"/>
      <c r="CL79" s="117"/>
      <c r="CM79" s="111"/>
      <c r="CN79" s="117"/>
      <c r="CO79" s="117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DQ79" s="111"/>
      <c r="DR79" s="111"/>
      <c r="DS79" s="111"/>
      <c r="DT79" s="111"/>
      <c r="DU79" s="111"/>
      <c r="DV79" s="111"/>
      <c r="DW79" s="111"/>
      <c r="DX79" s="111"/>
      <c r="DY79" s="111"/>
      <c r="DZ79" s="111"/>
      <c r="EA79" s="111"/>
      <c r="EB79" s="111"/>
      <c r="EC79" s="111"/>
      <c r="ED79" s="111"/>
      <c r="EE79" s="111"/>
      <c r="EF79" s="111"/>
      <c r="EG79" s="111"/>
      <c r="EH79" s="111"/>
      <c r="EI79" s="111"/>
      <c r="EJ79" s="111"/>
      <c r="EK79" s="111"/>
      <c r="EL79" s="111"/>
      <c r="EM79" s="111"/>
      <c r="EN79" s="111"/>
      <c r="EO79" s="111"/>
      <c r="EP79" s="111"/>
      <c r="EQ79" s="111"/>
      <c r="ER79" s="111"/>
      <c r="ES79" s="111"/>
      <c r="ET79" s="111"/>
      <c r="EU79" s="111"/>
      <c r="EV79" s="111"/>
      <c r="EW79" s="111"/>
      <c r="EX79" s="111"/>
      <c r="EY79" s="111"/>
      <c r="EZ79" s="111"/>
      <c r="FA79" s="111"/>
      <c r="FB79" s="111"/>
      <c r="FC79" s="111"/>
      <c r="FD79" s="111"/>
      <c r="FE79" s="111"/>
      <c r="FF79" s="111"/>
      <c r="FG79" s="111"/>
      <c r="FH79" s="111"/>
      <c r="FI79" s="111"/>
      <c r="FJ79" s="111"/>
      <c r="FK79" s="111"/>
      <c r="FL79" s="111"/>
      <c r="FM79" s="111"/>
      <c r="FN79" s="112"/>
      <c r="FO79" s="112"/>
      <c r="FP79" s="112"/>
      <c r="FQ79" s="111"/>
      <c r="FR79" s="111"/>
      <c r="FS79" s="111"/>
      <c r="FT79" s="111"/>
      <c r="FU79" s="111"/>
      <c r="FV79" s="111"/>
      <c r="FW79" s="111"/>
      <c r="FX79" s="111"/>
      <c r="FY79" s="111"/>
      <c r="FZ79" s="111"/>
      <c r="GA79" s="111"/>
      <c r="GB79" s="111"/>
      <c r="GC79" s="111"/>
      <c r="GD79" s="111"/>
      <c r="GE79" s="111"/>
      <c r="GF79" s="111"/>
      <c r="GG79" s="111"/>
      <c r="GH79" s="111"/>
      <c r="GI79" s="111"/>
      <c r="GJ79" s="111"/>
      <c r="GK79" s="111"/>
      <c r="GL79" s="111"/>
      <c r="GM79" s="111"/>
      <c r="GN79" s="111"/>
      <c r="GO79" s="111"/>
      <c r="GP79" s="111"/>
      <c r="GQ79" s="111"/>
      <c r="GR79" s="111"/>
      <c r="GS79" s="111"/>
      <c r="GT79" s="111"/>
      <c r="GU79" s="111"/>
      <c r="GV79" s="111"/>
      <c r="GW79" s="111"/>
      <c r="GX79" s="111"/>
      <c r="GY79" s="111"/>
      <c r="GZ79" s="111"/>
      <c r="HA79" s="111"/>
      <c r="HB79" s="111"/>
      <c r="HC79" s="111"/>
      <c r="HD79" s="111"/>
      <c r="HE79" s="111"/>
      <c r="HF79" s="111"/>
      <c r="HG79" s="116"/>
      <c r="HH79" s="111"/>
      <c r="HI79" s="111"/>
      <c r="HJ79" s="111"/>
      <c r="HK79" s="111"/>
      <c r="HL79" s="111"/>
      <c r="HM79" s="111"/>
      <c r="HN79" s="111"/>
      <c r="HO79" s="111"/>
      <c r="HP79" s="111"/>
      <c r="HQ79" s="111"/>
      <c r="HR79" s="111"/>
      <c r="HS79" s="111"/>
      <c r="HT79" s="111"/>
      <c r="HU79" s="111"/>
      <c r="HV79" s="111"/>
      <c r="HW79" s="111"/>
      <c r="HX79" s="111"/>
      <c r="HY79" s="111"/>
      <c r="HZ79" s="111"/>
      <c r="IA79" s="111"/>
      <c r="IB79" s="111"/>
      <c r="IC79" s="111"/>
      <c r="ID79" s="111"/>
      <c r="IE79" s="111"/>
      <c r="IF79" s="111"/>
      <c r="IG79" s="111"/>
      <c r="IH79" s="111"/>
      <c r="II79" s="111"/>
      <c r="IJ79" s="111"/>
      <c r="IK79" s="111"/>
      <c r="IL79" s="111"/>
      <c r="IM79" s="111"/>
      <c r="IN79" s="111"/>
      <c r="IO79" s="111"/>
      <c r="IP79" s="111"/>
      <c r="IQ79" s="111"/>
      <c r="IR79" s="111"/>
      <c r="IS79" s="111"/>
      <c r="IT79" s="111"/>
      <c r="IU79" s="111"/>
      <c r="IV79" s="111"/>
      <c r="IW79" s="111"/>
      <c r="IX79" s="111"/>
      <c r="IY79" s="111"/>
      <c r="IZ79" s="111"/>
      <c r="JA79" s="111"/>
      <c r="JB79" s="111"/>
      <c r="JC79" s="111"/>
      <c r="JD79" s="111"/>
      <c r="JE79" s="111"/>
      <c r="JF79" s="111"/>
      <c r="JG79" s="111"/>
      <c r="JH79" s="111"/>
      <c r="JI79" s="111"/>
      <c r="JJ79" s="111"/>
      <c r="JK79" s="111"/>
      <c r="JL79" s="111"/>
      <c r="JM79" s="111"/>
      <c r="JN79" s="111"/>
      <c r="JO79" s="111"/>
      <c r="JP79" s="111"/>
      <c r="JQ79" s="111"/>
      <c r="JR79" s="111"/>
      <c r="JS79" s="111"/>
      <c r="JT79" s="111"/>
      <c r="JU79" s="111"/>
      <c r="JV79" s="111"/>
      <c r="JW79" s="111"/>
      <c r="JX79" s="111"/>
      <c r="JY79" s="111"/>
      <c r="JZ79" s="111"/>
      <c r="KA79" s="111"/>
      <c r="KB79" s="111"/>
      <c r="KC79" s="111"/>
      <c r="KD79" s="111"/>
      <c r="KE79" s="111"/>
      <c r="KF79" s="111"/>
      <c r="KG79" s="111"/>
      <c r="KH79" s="111"/>
      <c r="KI79" s="111"/>
      <c r="KJ79" s="111"/>
      <c r="KK79" s="111"/>
      <c r="KL79" s="111"/>
      <c r="KM79" s="111"/>
      <c r="KN79" s="111"/>
      <c r="KO79" s="111"/>
      <c r="KP79" s="111"/>
      <c r="KQ79" s="111"/>
      <c r="KR79" s="111"/>
      <c r="KS79" s="111"/>
      <c r="KT79" s="111"/>
      <c r="KU79" s="111"/>
      <c r="KV79" s="111"/>
      <c r="KW79" s="111"/>
      <c r="KX79" s="111"/>
      <c r="KY79" s="111"/>
      <c r="KZ79" s="111"/>
      <c r="LA79" s="111"/>
      <c r="LB79" s="111"/>
      <c r="LC79" s="111"/>
      <c r="LD79" s="111"/>
      <c r="LE79" s="111"/>
      <c r="LF79" s="111"/>
      <c r="LG79" s="111"/>
      <c r="LH79" s="111"/>
      <c r="LI79" s="111"/>
      <c r="LJ79" s="111"/>
      <c r="LK79" s="111"/>
      <c r="LL79" s="111"/>
      <c r="LM79" s="111"/>
      <c r="LN79" s="111"/>
      <c r="LO79" s="111"/>
      <c r="LP79" s="111"/>
      <c r="LQ79" s="111"/>
      <c r="LR79" s="111"/>
      <c r="LS79" s="111"/>
      <c r="LT79" s="111"/>
      <c r="LU79" s="111"/>
      <c r="LV79" s="111"/>
      <c r="LW79" s="111"/>
      <c r="LX79" s="111"/>
      <c r="LY79" s="111"/>
      <c r="LZ79" s="111"/>
      <c r="MA79" s="111"/>
      <c r="MB79" s="111"/>
      <c r="MC79" s="111"/>
      <c r="MD79" s="111"/>
      <c r="ME79" s="111"/>
      <c r="MF79" s="111"/>
      <c r="MG79" s="111"/>
      <c r="MH79" s="111"/>
      <c r="MI79" s="111"/>
      <c r="MJ79" s="111"/>
      <c r="MK79" s="111"/>
      <c r="ML79" s="111"/>
      <c r="MM79" s="111"/>
      <c r="MN79" s="111"/>
      <c r="MO79" s="111"/>
      <c r="MP79" s="111"/>
      <c r="MQ79" s="111"/>
      <c r="MR79" s="111"/>
      <c r="MS79" s="111"/>
      <c r="MT79" s="111"/>
      <c r="MU79" s="111"/>
      <c r="MV79" s="111"/>
      <c r="MW79" s="111"/>
      <c r="MX79" s="111"/>
      <c r="MY79" s="111"/>
      <c r="MZ79" s="111"/>
      <c r="NA79" s="111"/>
      <c r="NB79" s="111"/>
      <c r="NC79" s="111"/>
      <c r="ND79" s="111"/>
      <c r="NE79" s="111"/>
      <c r="NF79" s="111"/>
      <c r="NG79" s="111"/>
      <c r="NH79" s="111"/>
      <c r="NI79" s="111"/>
      <c r="NJ79" s="111"/>
      <c r="NK79" s="111"/>
      <c r="NL79" s="111"/>
      <c r="NM79" s="111"/>
      <c r="NN79" s="111"/>
      <c r="NO79" s="111"/>
      <c r="NP79" s="111"/>
      <c r="NQ79" s="111"/>
      <c r="NR79" s="111"/>
      <c r="NS79" s="111"/>
      <c r="NT79" s="111"/>
      <c r="NU79" s="111"/>
      <c r="NV79" s="111"/>
      <c r="NW79" s="111"/>
      <c r="NX79" s="111"/>
      <c r="NY79" s="111"/>
      <c r="NZ79" s="111"/>
      <c r="OA79" s="111"/>
      <c r="OB79" s="111"/>
      <c r="OC79" s="111"/>
      <c r="OD79" s="111"/>
      <c r="OE79" s="111"/>
      <c r="OF79" s="111"/>
      <c r="OG79" s="111"/>
      <c r="OH79" s="111"/>
      <c r="OI79" s="111"/>
      <c r="OJ79" s="111"/>
      <c r="OK79" s="111"/>
      <c r="OL79" s="111"/>
      <c r="OM79" s="111"/>
      <c r="ON79" s="111"/>
      <c r="OO79" s="111"/>
      <c r="OP79" s="111"/>
      <c r="OQ79" s="111"/>
      <c r="OR79" s="111"/>
      <c r="OS79" s="111"/>
      <c r="OT79" s="111"/>
      <c r="OU79" s="111"/>
      <c r="OV79" s="111"/>
      <c r="OW79" s="111"/>
      <c r="OX79" s="111"/>
      <c r="OY79" s="111"/>
      <c r="OZ79" s="111"/>
      <c r="PA79" s="111"/>
      <c r="PB79" s="111"/>
      <c r="PC79" s="111"/>
      <c r="PD79" s="111"/>
      <c r="PE79" s="111"/>
      <c r="PF79" s="111"/>
      <c r="PG79" s="111"/>
      <c r="PH79" s="111"/>
      <c r="PI79" s="111"/>
      <c r="PJ79" s="111"/>
      <c r="PK79" s="111"/>
      <c r="PL79" s="111"/>
      <c r="PM79" s="111"/>
      <c r="PN79" s="111"/>
      <c r="PO79" s="111"/>
      <c r="PP79" s="111"/>
      <c r="PQ79" s="111"/>
      <c r="PR79" s="111"/>
      <c r="PS79" s="111"/>
      <c r="PT79" s="111"/>
      <c r="PU79" s="111"/>
      <c r="PV79" s="111"/>
      <c r="PW79" s="111"/>
      <c r="PX79" s="111"/>
      <c r="PY79" s="111"/>
      <c r="PZ79" s="111"/>
      <c r="QA79" s="111"/>
      <c r="QB79" s="111"/>
      <c r="QC79" s="111"/>
      <c r="QD79" s="111"/>
      <c r="QE79" s="111"/>
      <c r="QF79" s="111"/>
      <c r="QG79" s="111"/>
      <c r="QH79" s="111"/>
      <c r="QI79" s="111"/>
      <c r="QJ79" s="111"/>
      <c r="QK79" s="111"/>
      <c r="QL79" s="111"/>
      <c r="QM79" s="111"/>
      <c r="QN79" s="111"/>
      <c r="QO79" s="111"/>
      <c r="QP79" s="111"/>
      <c r="QQ79" s="111"/>
      <c r="QR79" s="111"/>
      <c r="QS79" s="111"/>
      <c r="QT79" s="111"/>
      <c r="QU79" s="111"/>
      <c r="QV79" s="111"/>
      <c r="QW79" s="111"/>
      <c r="QX79" s="111"/>
      <c r="QY79" s="111"/>
      <c r="QZ79" s="111"/>
      <c r="RA79" s="111"/>
      <c r="RB79" s="111"/>
      <c r="RC79" s="111"/>
      <c r="RD79" s="111"/>
      <c r="RE79" s="111"/>
      <c r="RF79" s="111"/>
      <c r="RG79" s="111"/>
      <c r="RH79" s="111"/>
      <c r="RI79" s="111"/>
      <c r="RJ79" s="111"/>
      <c r="RK79" s="111"/>
      <c r="RL79" s="111"/>
      <c r="RM79" s="111"/>
      <c r="RN79" s="111"/>
      <c r="RO79" s="111"/>
      <c r="RP79" s="111"/>
      <c r="RQ79" s="111"/>
      <c r="RR79" s="111"/>
      <c r="RS79" s="111"/>
      <c r="RT79" s="111"/>
      <c r="RU79" s="111"/>
      <c r="RV79" s="111"/>
      <c r="RW79" s="111"/>
      <c r="RX79" s="111"/>
      <c r="RY79" s="111"/>
      <c r="RZ79" s="111"/>
      <c r="SA79" s="111"/>
      <c r="SB79" s="111"/>
      <c r="SC79" s="111"/>
      <c r="SD79" s="111"/>
      <c r="SE79" s="111"/>
      <c r="SF79" s="111"/>
      <c r="SG79" s="111"/>
      <c r="SH79" s="111"/>
      <c r="SI79" s="111"/>
      <c r="SJ79" s="111"/>
      <c r="SK79" s="111"/>
      <c r="SL79" s="111"/>
      <c r="SM79" s="111"/>
      <c r="SN79" s="111"/>
      <c r="SO79" s="111"/>
      <c r="SP79" s="111"/>
      <c r="SQ79" s="111"/>
      <c r="SR79" s="111"/>
      <c r="SS79" s="111"/>
      <c r="ST79" s="111"/>
      <c r="SU79" s="111"/>
      <c r="SV79" s="111"/>
      <c r="SW79" s="111"/>
      <c r="SX79" s="111"/>
      <c r="SY79" s="111"/>
      <c r="SZ79" s="111"/>
      <c r="TA79" s="111"/>
      <c r="TB79" s="111"/>
      <c r="TC79" s="111"/>
      <c r="TD79" s="111"/>
      <c r="TE79" s="111"/>
      <c r="TF79" s="111"/>
      <c r="TG79" s="111"/>
      <c r="TH79" s="111"/>
      <c r="TI79" s="111"/>
      <c r="TJ79" s="111"/>
      <c r="TK79" s="111"/>
      <c r="TL79" s="111"/>
      <c r="TM79" s="111"/>
      <c r="TN79" s="111"/>
    </row>
    <row r="80" spans="1:534" ht="12.75" customHeight="1" x14ac:dyDescent="0.2">
      <c r="A80" s="111"/>
      <c r="B80" s="111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4"/>
      <c r="N80" s="114"/>
      <c r="O80" s="114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7"/>
      <c r="CC80" s="117"/>
      <c r="CD80" s="111"/>
      <c r="CE80" s="111"/>
      <c r="CF80" s="111"/>
      <c r="CG80" s="117"/>
      <c r="CH80" s="117"/>
      <c r="CI80" s="111"/>
      <c r="CJ80" s="111"/>
      <c r="CK80" s="111"/>
      <c r="CL80" s="117"/>
      <c r="CM80" s="111"/>
      <c r="CN80" s="117"/>
      <c r="CO80" s="117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DQ80" s="111"/>
      <c r="DR80" s="111"/>
      <c r="DS80" s="111"/>
      <c r="DT80" s="111"/>
      <c r="DU80" s="111"/>
      <c r="DV80" s="111"/>
      <c r="DW80" s="111"/>
      <c r="DX80" s="111"/>
      <c r="DY80" s="111"/>
      <c r="DZ80" s="111"/>
      <c r="EA80" s="111"/>
      <c r="EB80" s="111"/>
      <c r="EC80" s="111"/>
      <c r="ED80" s="111"/>
      <c r="EE80" s="111"/>
      <c r="EF80" s="111"/>
      <c r="EG80" s="111"/>
      <c r="EH80" s="111"/>
      <c r="EI80" s="111"/>
      <c r="EJ80" s="111"/>
      <c r="EK80" s="111"/>
      <c r="EL80" s="111"/>
      <c r="EM80" s="111"/>
      <c r="EN80" s="111"/>
      <c r="EO80" s="111"/>
      <c r="EP80" s="111"/>
      <c r="EQ80" s="111"/>
      <c r="ER80" s="111"/>
      <c r="ES80" s="111"/>
      <c r="ET80" s="111"/>
      <c r="EU80" s="111"/>
      <c r="EV80" s="111"/>
      <c r="EW80" s="111"/>
      <c r="EX80" s="111"/>
      <c r="EY80" s="111"/>
      <c r="EZ80" s="111"/>
      <c r="FA80" s="111"/>
      <c r="FB80" s="111"/>
      <c r="FC80" s="111"/>
      <c r="FD80" s="111"/>
      <c r="FE80" s="111"/>
      <c r="FF80" s="111"/>
      <c r="FG80" s="111"/>
      <c r="FH80" s="111"/>
      <c r="FI80" s="111"/>
      <c r="FJ80" s="111"/>
      <c r="FK80" s="111"/>
      <c r="FL80" s="111"/>
      <c r="FM80" s="111"/>
      <c r="FN80" s="112"/>
      <c r="FO80" s="112"/>
      <c r="FP80" s="112"/>
      <c r="FQ80" s="111"/>
      <c r="FR80" s="111"/>
      <c r="FS80" s="111"/>
      <c r="FT80" s="111"/>
      <c r="FU80" s="111"/>
      <c r="FV80" s="111"/>
      <c r="FW80" s="111"/>
      <c r="FX80" s="111"/>
      <c r="FY80" s="111"/>
      <c r="FZ80" s="111"/>
      <c r="GA80" s="111"/>
      <c r="GB80" s="111"/>
      <c r="GC80" s="111"/>
      <c r="GD80" s="111"/>
      <c r="GE80" s="111"/>
      <c r="GF80" s="111"/>
      <c r="GG80" s="111"/>
      <c r="GH80" s="111"/>
      <c r="GI80" s="111"/>
      <c r="GJ80" s="111"/>
      <c r="GK80" s="111"/>
      <c r="GL80" s="111"/>
      <c r="GM80" s="111"/>
      <c r="GN80" s="111"/>
      <c r="GO80" s="111"/>
      <c r="GP80" s="111"/>
      <c r="GQ80" s="111"/>
      <c r="GR80" s="111"/>
      <c r="GS80" s="111"/>
      <c r="GT80" s="111"/>
      <c r="GU80" s="111"/>
      <c r="GV80" s="111"/>
      <c r="GW80" s="111"/>
      <c r="GX80" s="111"/>
      <c r="GY80" s="111"/>
      <c r="GZ80" s="111"/>
      <c r="HA80" s="111"/>
      <c r="HB80" s="111"/>
      <c r="HC80" s="111"/>
      <c r="HD80" s="111"/>
      <c r="HE80" s="111"/>
      <c r="HF80" s="111"/>
      <c r="HG80" s="116"/>
      <c r="HH80" s="111"/>
      <c r="HI80" s="111"/>
      <c r="HJ80" s="111"/>
      <c r="HK80" s="111"/>
      <c r="HL80" s="111"/>
      <c r="HM80" s="111"/>
      <c r="HN80" s="111"/>
      <c r="HO80" s="111"/>
      <c r="HP80" s="111"/>
      <c r="HQ80" s="111"/>
      <c r="HR80" s="111"/>
      <c r="HS80" s="111"/>
      <c r="HT80" s="111"/>
      <c r="HU80" s="111"/>
      <c r="HV80" s="111"/>
      <c r="HW80" s="111"/>
      <c r="HX80" s="111"/>
      <c r="HY80" s="111"/>
      <c r="HZ80" s="111"/>
      <c r="IA80" s="111"/>
      <c r="IB80" s="111"/>
      <c r="IC80" s="111"/>
      <c r="ID80" s="111"/>
      <c r="IE80" s="111"/>
      <c r="IF80" s="111"/>
      <c r="IG80" s="111"/>
      <c r="IH80" s="111"/>
      <c r="II80" s="111"/>
      <c r="IJ80" s="111"/>
      <c r="IK80" s="111"/>
      <c r="IL80" s="111"/>
      <c r="IM80" s="111"/>
      <c r="IN80" s="111"/>
      <c r="IO80" s="111"/>
      <c r="IP80" s="111"/>
      <c r="IQ80" s="111"/>
      <c r="IR80" s="111"/>
      <c r="IS80" s="111"/>
      <c r="IT80" s="111"/>
      <c r="IU80" s="111"/>
      <c r="IV80" s="111"/>
      <c r="IW80" s="111"/>
      <c r="IX80" s="111"/>
      <c r="IY80" s="111"/>
      <c r="IZ80" s="111"/>
      <c r="JA80" s="111"/>
      <c r="JB80" s="111"/>
      <c r="JC80" s="111"/>
      <c r="JD80" s="111"/>
      <c r="JE80" s="111"/>
      <c r="JF80" s="111"/>
      <c r="JG80" s="111"/>
      <c r="JH80" s="111"/>
      <c r="JI80" s="111"/>
      <c r="JJ80" s="111"/>
      <c r="JK80" s="111"/>
      <c r="JL80" s="111"/>
      <c r="JM80" s="111"/>
      <c r="JN80" s="111"/>
      <c r="JO80" s="111"/>
      <c r="JP80" s="111"/>
      <c r="JQ80" s="111"/>
      <c r="JR80" s="111"/>
      <c r="JS80" s="111"/>
      <c r="JT80" s="111"/>
      <c r="JU80" s="111"/>
      <c r="JV80" s="111"/>
      <c r="JW80" s="111"/>
      <c r="JX80" s="111"/>
      <c r="JY80" s="111"/>
      <c r="JZ80" s="111"/>
      <c r="KA80" s="111"/>
      <c r="KB80" s="111"/>
      <c r="KC80" s="111"/>
      <c r="KD80" s="111"/>
      <c r="KE80" s="111"/>
      <c r="KF80" s="111"/>
      <c r="KG80" s="111"/>
      <c r="KH80" s="111"/>
      <c r="KI80" s="111"/>
      <c r="KJ80" s="111"/>
      <c r="KK80" s="111"/>
      <c r="KL80" s="111"/>
      <c r="KM80" s="111"/>
      <c r="KN80" s="111"/>
      <c r="KO80" s="111"/>
      <c r="KP80" s="111"/>
      <c r="KQ80" s="111"/>
      <c r="KR80" s="111"/>
      <c r="KS80" s="111"/>
      <c r="KT80" s="111"/>
      <c r="KU80" s="111"/>
      <c r="KV80" s="111"/>
      <c r="KW80" s="111"/>
      <c r="KX80" s="111"/>
      <c r="KY80" s="111"/>
      <c r="KZ80" s="111"/>
      <c r="LA80" s="111"/>
      <c r="LB80" s="111"/>
      <c r="LC80" s="111"/>
      <c r="LD80" s="111"/>
      <c r="LE80" s="111"/>
      <c r="LF80" s="111"/>
      <c r="LG80" s="111"/>
      <c r="LH80" s="111"/>
      <c r="LI80" s="111"/>
      <c r="LJ80" s="111"/>
      <c r="LK80" s="111"/>
      <c r="LL80" s="111"/>
      <c r="LM80" s="111"/>
      <c r="LN80" s="111"/>
      <c r="LO80" s="111"/>
      <c r="LP80" s="111"/>
      <c r="LQ80" s="111"/>
      <c r="LR80" s="111"/>
      <c r="LS80" s="111"/>
      <c r="LT80" s="111"/>
      <c r="LU80" s="111"/>
      <c r="LV80" s="111"/>
      <c r="LW80" s="111"/>
      <c r="LX80" s="111"/>
      <c r="LY80" s="111"/>
      <c r="LZ80" s="111"/>
      <c r="MA80" s="111"/>
      <c r="MB80" s="111"/>
      <c r="MC80" s="111"/>
      <c r="MD80" s="111"/>
      <c r="ME80" s="111"/>
      <c r="MF80" s="111"/>
      <c r="MG80" s="111"/>
      <c r="MH80" s="111"/>
      <c r="MI80" s="111"/>
      <c r="MJ80" s="111"/>
      <c r="MK80" s="111"/>
      <c r="ML80" s="111"/>
      <c r="MM80" s="111"/>
      <c r="MN80" s="111"/>
      <c r="MO80" s="111"/>
      <c r="MP80" s="111"/>
      <c r="MQ80" s="111"/>
      <c r="MR80" s="111"/>
      <c r="MS80" s="111"/>
      <c r="MT80" s="111"/>
      <c r="MU80" s="111"/>
      <c r="MV80" s="111"/>
      <c r="MW80" s="111"/>
      <c r="MX80" s="111"/>
      <c r="MY80" s="111"/>
      <c r="MZ80" s="111"/>
      <c r="NA80" s="111"/>
      <c r="NB80" s="111"/>
      <c r="NC80" s="111"/>
      <c r="ND80" s="111"/>
      <c r="NE80" s="111"/>
      <c r="NF80" s="111"/>
      <c r="NG80" s="111"/>
      <c r="NH80" s="111"/>
      <c r="NI80" s="111"/>
      <c r="NJ80" s="111"/>
      <c r="NK80" s="111"/>
      <c r="NL80" s="111"/>
      <c r="NM80" s="111"/>
      <c r="NN80" s="111"/>
      <c r="NO80" s="111"/>
      <c r="NP80" s="111"/>
      <c r="NQ80" s="111"/>
      <c r="NR80" s="111"/>
      <c r="NS80" s="111"/>
      <c r="NT80" s="111"/>
      <c r="NU80" s="111"/>
      <c r="NV80" s="111"/>
      <c r="NW80" s="111"/>
      <c r="NX80" s="111"/>
      <c r="NY80" s="111"/>
      <c r="NZ80" s="111"/>
      <c r="OA80" s="111"/>
      <c r="OB80" s="111"/>
      <c r="OC80" s="111"/>
      <c r="OD80" s="111"/>
      <c r="OE80" s="111"/>
      <c r="OF80" s="111"/>
      <c r="OG80" s="111"/>
      <c r="OH80" s="111"/>
      <c r="OI80" s="111"/>
      <c r="OJ80" s="111"/>
      <c r="OK80" s="111"/>
      <c r="OL80" s="111"/>
      <c r="OM80" s="111"/>
      <c r="ON80" s="111"/>
      <c r="OO80" s="111"/>
      <c r="OP80" s="111"/>
      <c r="OQ80" s="111"/>
      <c r="OR80" s="111"/>
      <c r="OS80" s="111"/>
      <c r="OT80" s="111"/>
      <c r="OU80" s="111"/>
      <c r="OV80" s="111"/>
      <c r="OW80" s="111"/>
      <c r="OX80" s="111"/>
      <c r="OY80" s="111"/>
      <c r="OZ80" s="111"/>
      <c r="PA80" s="111"/>
      <c r="PB80" s="111"/>
      <c r="PC80" s="111"/>
      <c r="PD80" s="111"/>
      <c r="PE80" s="111"/>
      <c r="PF80" s="111"/>
      <c r="PG80" s="111"/>
      <c r="PH80" s="111"/>
      <c r="PI80" s="111"/>
      <c r="PJ80" s="111"/>
      <c r="PK80" s="111"/>
      <c r="PL80" s="111"/>
      <c r="PM80" s="111"/>
      <c r="PN80" s="111"/>
      <c r="PO80" s="111"/>
      <c r="PP80" s="111"/>
      <c r="PQ80" s="111"/>
      <c r="PR80" s="111"/>
      <c r="PS80" s="111"/>
      <c r="PT80" s="111"/>
      <c r="PU80" s="111"/>
      <c r="PV80" s="111"/>
      <c r="PW80" s="111"/>
      <c r="PX80" s="111"/>
      <c r="PY80" s="111"/>
      <c r="PZ80" s="111"/>
      <c r="QA80" s="111"/>
      <c r="QB80" s="111"/>
      <c r="QC80" s="111"/>
      <c r="QD80" s="111"/>
      <c r="QE80" s="111"/>
      <c r="QF80" s="111"/>
      <c r="QG80" s="111"/>
      <c r="QH80" s="111"/>
      <c r="QI80" s="111"/>
      <c r="QJ80" s="111"/>
      <c r="QK80" s="111"/>
      <c r="QL80" s="111"/>
      <c r="QM80" s="111"/>
      <c r="QN80" s="111"/>
      <c r="QO80" s="111"/>
      <c r="QP80" s="111"/>
      <c r="QQ80" s="111"/>
      <c r="QR80" s="111"/>
      <c r="QS80" s="111"/>
      <c r="QT80" s="111"/>
      <c r="QU80" s="111"/>
      <c r="QV80" s="111"/>
      <c r="QW80" s="111"/>
      <c r="QX80" s="111"/>
      <c r="QY80" s="111"/>
      <c r="QZ80" s="111"/>
      <c r="RA80" s="111"/>
      <c r="RB80" s="111"/>
      <c r="RC80" s="111"/>
      <c r="RD80" s="111"/>
      <c r="RE80" s="111"/>
      <c r="RF80" s="111"/>
      <c r="RG80" s="111"/>
      <c r="RH80" s="111"/>
      <c r="RI80" s="111"/>
      <c r="RJ80" s="111"/>
      <c r="RK80" s="111"/>
      <c r="RL80" s="111"/>
      <c r="RM80" s="111"/>
      <c r="RN80" s="111"/>
      <c r="RO80" s="111"/>
      <c r="RP80" s="111"/>
      <c r="RQ80" s="111"/>
      <c r="RR80" s="111"/>
      <c r="RS80" s="111"/>
      <c r="RT80" s="111"/>
      <c r="RU80" s="111"/>
      <c r="RV80" s="111"/>
      <c r="RW80" s="111"/>
      <c r="RX80" s="111"/>
      <c r="RY80" s="111"/>
      <c r="RZ80" s="111"/>
      <c r="SA80" s="111"/>
      <c r="SB80" s="111"/>
      <c r="SC80" s="111"/>
      <c r="SD80" s="111"/>
      <c r="SE80" s="111"/>
      <c r="SF80" s="111"/>
      <c r="SG80" s="111"/>
      <c r="SH80" s="111"/>
      <c r="SI80" s="111"/>
      <c r="SJ80" s="111"/>
      <c r="SK80" s="111"/>
      <c r="SL80" s="111"/>
      <c r="SM80" s="111"/>
      <c r="SN80" s="111"/>
      <c r="SO80" s="111"/>
      <c r="SP80" s="111"/>
      <c r="SQ80" s="111"/>
      <c r="SR80" s="111"/>
      <c r="SS80" s="111"/>
      <c r="ST80" s="111"/>
      <c r="SU80" s="111"/>
      <c r="SV80" s="111"/>
      <c r="SW80" s="111"/>
      <c r="SX80" s="111"/>
      <c r="SY80" s="111"/>
      <c r="SZ80" s="111"/>
      <c r="TA80" s="111"/>
      <c r="TB80" s="111"/>
      <c r="TC80" s="111"/>
      <c r="TD80" s="111"/>
      <c r="TE80" s="111"/>
      <c r="TF80" s="111"/>
      <c r="TG80" s="111"/>
      <c r="TH80" s="111"/>
      <c r="TI80" s="111"/>
      <c r="TJ80" s="111"/>
      <c r="TK80" s="111"/>
      <c r="TL80" s="111"/>
      <c r="TM80" s="111"/>
      <c r="TN80" s="111"/>
    </row>
    <row r="81" spans="1:534" ht="12.75" customHeight="1" x14ac:dyDescent="0.2">
      <c r="A81" s="111"/>
      <c r="B81" s="111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4"/>
      <c r="N81" s="114"/>
      <c r="O81" s="114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7"/>
      <c r="CC81" s="117"/>
      <c r="CD81" s="111"/>
      <c r="CE81" s="111"/>
      <c r="CF81" s="111"/>
      <c r="CG81" s="117"/>
      <c r="CH81" s="117"/>
      <c r="CI81" s="111"/>
      <c r="CJ81" s="111"/>
      <c r="CK81" s="111"/>
      <c r="CL81" s="117"/>
      <c r="CM81" s="111"/>
      <c r="CN81" s="117"/>
      <c r="CO81" s="117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DQ81" s="111"/>
      <c r="DR81" s="111"/>
      <c r="DS81" s="111"/>
      <c r="DT81" s="111"/>
      <c r="DU81" s="111"/>
      <c r="DV81" s="111"/>
      <c r="DW81" s="111"/>
      <c r="DX81" s="111"/>
      <c r="DY81" s="111"/>
      <c r="DZ81" s="111"/>
      <c r="EA81" s="111"/>
      <c r="EB81" s="111"/>
      <c r="EC81" s="111"/>
      <c r="ED81" s="111"/>
      <c r="EE81" s="111"/>
      <c r="EF81" s="111"/>
      <c r="EG81" s="111"/>
      <c r="EH81" s="111"/>
      <c r="EI81" s="111"/>
      <c r="EJ81" s="111"/>
      <c r="EK81" s="111"/>
      <c r="EL81" s="111"/>
      <c r="EM81" s="111"/>
      <c r="EN81" s="111"/>
      <c r="EO81" s="111"/>
      <c r="EP81" s="111"/>
      <c r="EQ81" s="111"/>
      <c r="ER81" s="111"/>
      <c r="ES81" s="111"/>
      <c r="ET81" s="111"/>
      <c r="EU81" s="111"/>
      <c r="EV81" s="111"/>
      <c r="EW81" s="111"/>
      <c r="EX81" s="111"/>
      <c r="EY81" s="111"/>
      <c r="EZ81" s="111"/>
      <c r="FA81" s="111"/>
      <c r="FB81" s="111"/>
      <c r="FC81" s="111"/>
      <c r="FD81" s="111"/>
      <c r="FE81" s="111"/>
      <c r="FF81" s="111"/>
      <c r="FG81" s="111"/>
      <c r="FH81" s="111"/>
      <c r="FI81" s="111"/>
      <c r="FJ81" s="111"/>
      <c r="FK81" s="111"/>
      <c r="FL81" s="111"/>
      <c r="FM81" s="111"/>
      <c r="FN81" s="112"/>
      <c r="FO81" s="112"/>
      <c r="FP81" s="112"/>
      <c r="FQ81" s="111"/>
      <c r="FR81" s="111"/>
      <c r="FS81" s="111"/>
      <c r="FT81" s="111"/>
      <c r="FU81" s="111"/>
      <c r="FV81" s="111"/>
      <c r="FW81" s="111"/>
      <c r="FX81" s="111"/>
      <c r="FY81" s="111"/>
      <c r="FZ81" s="111"/>
      <c r="GA81" s="111"/>
      <c r="GB81" s="111"/>
      <c r="GC81" s="111"/>
      <c r="GD81" s="111"/>
      <c r="GE81" s="111"/>
      <c r="GF81" s="111"/>
      <c r="GG81" s="111"/>
      <c r="GH81" s="111"/>
      <c r="GI81" s="111"/>
      <c r="GJ81" s="111"/>
      <c r="GK81" s="111"/>
      <c r="GL81" s="111"/>
      <c r="GM81" s="111"/>
      <c r="GN81" s="111"/>
      <c r="GO81" s="111"/>
      <c r="GP81" s="111"/>
      <c r="GQ81" s="111"/>
      <c r="GR81" s="111"/>
      <c r="GS81" s="111"/>
      <c r="GT81" s="111"/>
      <c r="GU81" s="111"/>
      <c r="GV81" s="111"/>
      <c r="GW81" s="111"/>
      <c r="GX81" s="111"/>
      <c r="GY81" s="111"/>
      <c r="GZ81" s="111"/>
      <c r="HA81" s="111"/>
      <c r="HB81" s="111"/>
      <c r="HC81" s="111"/>
      <c r="HD81" s="111"/>
      <c r="HE81" s="111"/>
      <c r="HF81" s="111"/>
      <c r="HG81" s="116"/>
      <c r="HH81" s="111"/>
      <c r="HI81" s="111"/>
      <c r="HJ81" s="111"/>
      <c r="HK81" s="111"/>
      <c r="HL81" s="111"/>
      <c r="HM81" s="111"/>
      <c r="HN81" s="111"/>
      <c r="HO81" s="111"/>
      <c r="HP81" s="111"/>
      <c r="HQ81" s="111"/>
      <c r="HR81" s="111"/>
      <c r="HS81" s="111"/>
      <c r="HT81" s="111"/>
      <c r="HU81" s="111"/>
      <c r="HV81" s="111"/>
      <c r="HW81" s="111"/>
      <c r="HX81" s="111"/>
      <c r="HY81" s="111"/>
      <c r="HZ81" s="111"/>
      <c r="IA81" s="111"/>
      <c r="IB81" s="111"/>
      <c r="IC81" s="111"/>
      <c r="ID81" s="111"/>
      <c r="IE81" s="111"/>
      <c r="IF81" s="111"/>
      <c r="IG81" s="111"/>
      <c r="IH81" s="111"/>
      <c r="II81" s="111"/>
      <c r="IJ81" s="111"/>
      <c r="IK81" s="111"/>
      <c r="IL81" s="111"/>
      <c r="IM81" s="111"/>
      <c r="IN81" s="111"/>
      <c r="IO81" s="111"/>
      <c r="IP81" s="111"/>
      <c r="IQ81" s="111"/>
      <c r="IR81" s="111"/>
      <c r="IS81" s="111"/>
      <c r="IT81" s="111"/>
      <c r="IU81" s="111"/>
      <c r="IV81" s="111"/>
      <c r="IW81" s="111"/>
      <c r="IX81" s="111"/>
      <c r="IY81" s="111"/>
      <c r="IZ81" s="111"/>
      <c r="JA81" s="111"/>
      <c r="JB81" s="111"/>
      <c r="JC81" s="111"/>
      <c r="JD81" s="111"/>
      <c r="JE81" s="111"/>
      <c r="JF81" s="111"/>
      <c r="JG81" s="111"/>
      <c r="JH81" s="111"/>
      <c r="JI81" s="111"/>
      <c r="JJ81" s="111"/>
      <c r="JK81" s="111"/>
      <c r="JL81" s="111"/>
      <c r="JM81" s="111"/>
      <c r="JN81" s="111"/>
      <c r="JO81" s="111"/>
      <c r="JP81" s="111"/>
      <c r="JQ81" s="111"/>
      <c r="JR81" s="111"/>
      <c r="JS81" s="111"/>
      <c r="JT81" s="111"/>
      <c r="JU81" s="111"/>
      <c r="JV81" s="111"/>
      <c r="JW81" s="111"/>
      <c r="JX81" s="111"/>
      <c r="JY81" s="111"/>
      <c r="JZ81" s="111"/>
      <c r="KA81" s="111"/>
      <c r="KB81" s="111"/>
      <c r="KC81" s="111"/>
      <c r="KD81" s="111"/>
      <c r="KE81" s="111"/>
      <c r="KF81" s="111"/>
      <c r="KG81" s="111"/>
      <c r="KH81" s="111"/>
      <c r="KI81" s="111"/>
      <c r="KJ81" s="111"/>
      <c r="KK81" s="111"/>
      <c r="KL81" s="111"/>
      <c r="KM81" s="111"/>
      <c r="KN81" s="111"/>
      <c r="KO81" s="111"/>
      <c r="KP81" s="111"/>
      <c r="KQ81" s="111"/>
      <c r="KR81" s="111"/>
      <c r="KS81" s="111"/>
      <c r="KT81" s="111"/>
      <c r="KU81" s="111"/>
      <c r="KV81" s="111"/>
      <c r="KW81" s="111"/>
      <c r="KX81" s="111"/>
      <c r="KY81" s="111"/>
      <c r="KZ81" s="111"/>
      <c r="LA81" s="111"/>
      <c r="LB81" s="111"/>
      <c r="LC81" s="111"/>
      <c r="LD81" s="111"/>
      <c r="LE81" s="111"/>
      <c r="LF81" s="111"/>
      <c r="LG81" s="111"/>
      <c r="LH81" s="111"/>
      <c r="LI81" s="111"/>
      <c r="LJ81" s="111"/>
      <c r="LK81" s="111"/>
      <c r="LL81" s="111"/>
      <c r="LM81" s="111"/>
      <c r="LN81" s="111"/>
      <c r="LO81" s="111"/>
      <c r="LP81" s="111"/>
      <c r="LQ81" s="111"/>
      <c r="LR81" s="111"/>
      <c r="LS81" s="111"/>
      <c r="LT81" s="111"/>
      <c r="LU81" s="111"/>
      <c r="LV81" s="111"/>
      <c r="LW81" s="111"/>
      <c r="LX81" s="111"/>
      <c r="LY81" s="111"/>
      <c r="LZ81" s="111"/>
      <c r="MA81" s="111"/>
      <c r="MB81" s="111"/>
      <c r="MC81" s="111"/>
      <c r="MD81" s="111"/>
      <c r="ME81" s="111"/>
      <c r="MF81" s="111"/>
      <c r="MG81" s="111"/>
      <c r="MH81" s="111"/>
      <c r="MI81" s="111"/>
      <c r="MJ81" s="111"/>
      <c r="MK81" s="111"/>
      <c r="ML81" s="111"/>
      <c r="MM81" s="111"/>
      <c r="MN81" s="111"/>
      <c r="MO81" s="111"/>
      <c r="MP81" s="111"/>
      <c r="MQ81" s="111"/>
      <c r="MR81" s="111"/>
      <c r="MS81" s="111"/>
      <c r="MT81" s="111"/>
      <c r="MU81" s="111"/>
      <c r="MV81" s="111"/>
      <c r="MW81" s="111"/>
      <c r="MX81" s="111"/>
      <c r="MY81" s="111"/>
      <c r="MZ81" s="111"/>
      <c r="NA81" s="111"/>
      <c r="NB81" s="111"/>
      <c r="NC81" s="111"/>
      <c r="ND81" s="111"/>
      <c r="NE81" s="111"/>
      <c r="NF81" s="111"/>
      <c r="NG81" s="111"/>
      <c r="NH81" s="111"/>
      <c r="NI81" s="111"/>
      <c r="NJ81" s="111"/>
      <c r="NK81" s="111"/>
      <c r="NL81" s="111"/>
      <c r="NM81" s="111"/>
      <c r="NN81" s="111"/>
      <c r="NO81" s="111"/>
      <c r="NP81" s="111"/>
      <c r="NQ81" s="111"/>
      <c r="NR81" s="111"/>
      <c r="NS81" s="111"/>
      <c r="NT81" s="111"/>
      <c r="NU81" s="111"/>
      <c r="NV81" s="111"/>
      <c r="NW81" s="111"/>
      <c r="NX81" s="111"/>
      <c r="NY81" s="111"/>
      <c r="NZ81" s="111"/>
      <c r="OA81" s="111"/>
      <c r="OB81" s="111"/>
      <c r="OC81" s="111"/>
      <c r="OD81" s="111"/>
      <c r="OE81" s="111"/>
      <c r="OF81" s="111"/>
      <c r="OG81" s="111"/>
      <c r="OH81" s="111"/>
      <c r="OI81" s="111"/>
      <c r="OJ81" s="111"/>
      <c r="OK81" s="111"/>
      <c r="OL81" s="111"/>
      <c r="OM81" s="111"/>
      <c r="ON81" s="111"/>
      <c r="OO81" s="111"/>
      <c r="OP81" s="111"/>
      <c r="OQ81" s="111"/>
      <c r="OR81" s="111"/>
      <c r="OS81" s="111"/>
      <c r="OT81" s="111"/>
      <c r="OU81" s="111"/>
      <c r="OV81" s="111"/>
      <c r="OW81" s="111"/>
      <c r="OX81" s="111"/>
      <c r="OY81" s="111"/>
      <c r="OZ81" s="111"/>
      <c r="PA81" s="111"/>
      <c r="PB81" s="111"/>
      <c r="PC81" s="111"/>
      <c r="PD81" s="111"/>
      <c r="PE81" s="111"/>
      <c r="PF81" s="111"/>
      <c r="PG81" s="111"/>
      <c r="PH81" s="111"/>
      <c r="PI81" s="111"/>
      <c r="PJ81" s="111"/>
      <c r="PK81" s="111"/>
      <c r="PL81" s="111"/>
      <c r="PM81" s="111"/>
      <c r="PN81" s="111"/>
      <c r="PO81" s="111"/>
      <c r="PP81" s="111"/>
      <c r="PQ81" s="111"/>
      <c r="PR81" s="111"/>
      <c r="PS81" s="111"/>
      <c r="PT81" s="111"/>
      <c r="PU81" s="111"/>
      <c r="PV81" s="111"/>
      <c r="PW81" s="111"/>
      <c r="PX81" s="111"/>
      <c r="PY81" s="111"/>
      <c r="PZ81" s="111"/>
      <c r="QA81" s="111"/>
      <c r="QB81" s="111"/>
      <c r="QC81" s="111"/>
      <c r="QD81" s="111"/>
      <c r="QE81" s="111"/>
      <c r="QF81" s="111"/>
      <c r="QG81" s="111"/>
      <c r="QH81" s="111"/>
      <c r="QI81" s="111"/>
      <c r="QJ81" s="111"/>
      <c r="QK81" s="111"/>
      <c r="QL81" s="111"/>
      <c r="QM81" s="111"/>
      <c r="QN81" s="111"/>
      <c r="QO81" s="111"/>
      <c r="QP81" s="111"/>
      <c r="QQ81" s="111"/>
      <c r="QR81" s="111"/>
      <c r="QS81" s="111"/>
      <c r="QT81" s="111"/>
      <c r="QU81" s="111"/>
      <c r="QV81" s="111"/>
      <c r="QW81" s="111"/>
      <c r="QX81" s="111"/>
      <c r="QY81" s="111"/>
      <c r="QZ81" s="111"/>
      <c r="RA81" s="111"/>
      <c r="RB81" s="111"/>
      <c r="RC81" s="111"/>
      <c r="RD81" s="111"/>
      <c r="RE81" s="111"/>
      <c r="RF81" s="111"/>
      <c r="RG81" s="111"/>
      <c r="RH81" s="111"/>
      <c r="RI81" s="111"/>
      <c r="RJ81" s="111"/>
      <c r="RK81" s="111"/>
      <c r="RL81" s="111"/>
      <c r="RM81" s="111"/>
      <c r="RN81" s="111"/>
      <c r="RO81" s="111"/>
      <c r="RP81" s="111"/>
      <c r="RQ81" s="111"/>
      <c r="RR81" s="111"/>
      <c r="RS81" s="111"/>
      <c r="RT81" s="111"/>
      <c r="RU81" s="111"/>
      <c r="RV81" s="111"/>
      <c r="RW81" s="111"/>
      <c r="RX81" s="111"/>
      <c r="RY81" s="111"/>
      <c r="RZ81" s="111"/>
      <c r="SA81" s="111"/>
      <c r="SB81" s="111"/>
      <c r="SC81" s="111"/>
      <c r="SD81" s="111"/>
      <c r="SE81" s="111"/>
      <c r="SF81" s="111"/>
      <c r="SG81" s="111"/>
      <c r="SH81" s="111"/>
      <c r="SI81" s="111"/>
      <c r="SJ81" s="111"/>
      <c r="SK81" s="111"/>
      <c r="SL81" s="111"/>
      <c r="SM81" s="111"/>
      <c r="SN81" s="111"/>
      <c r="SO81" s="111"/>
      <c r="SP81" s="111"/>
      <c r="SQ81" s="111"/>
      <c r="SR81" s="111"/>
      <c r="SS81" s="111"/>
      <c r="ST81" s="111"/>
      <c r="SU81" s="111"/>
      <c r="SV81" s="111"/>
      <c r="SW81" s="111"/>
      <c r="SX81" s="111"/>
      <c r="SY81" s="111"/>
      <c r="SZ81" s="111"/>
      <c r="TA81" s="111"/>
      <c r="TB81" s="111"/>
      <c r="TC81" s="111"/>
      <c r="TD81" s="111"/>
      <c r="TE81" s="111"/>
      <c r="TF81" s="111"/>
      <c r="TG81" s="111"/>
      <c r="TH81" s="111"/>
      <c r="TI81" s="111"/>
      <c r="TJ81" s="111"/>
      <c r="TK81" s="111"/>
      <c r="TL81" s="111"/>
      <c r="TM81" s="111"/>
      <c r="TN81" s="111"/>
    </row>
    <row r="82" spans="1:534" ht="12.75" customHeight="1" x14ac:dyDescent="0.2">
      <c r="A82" s="111"/>
      <c r="B82" s="111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4"/>
      <c r="N82" s="114"/>
      <c r="O82" s="114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7"/>
      <c r="CC82" s="117"/>
      <c r="CD82" s="111"/>
      <c r="CE82" s="111"/>
      <c r="CF82" s="111"/>
      <c r="CG82" s="117"/>
      <c r="CH82" s="117"/>
      <c r="CI82" s="111"/>
      <c r="CJ82" s="111"/>
      <c r="CK82" s="111"/>
      <c r="CL82" s="117"/>
      <c r="CM82" s="111"/>
      <c r="CN82" s="117"/>
      <c r="CO82" s="117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DQ82" s="111"/>
      <c r="DR82" s="111"/>
      <c r="DS82" s="111"/>
      <c r="DT82" s="111"/>
      <c r="DU82" s="111"/>
      <c r="DV82" s="111"/>
      <c r="DW82" s="111"/>
      <c r="DX82" s="111"/>
      <c r="DY82" s="111"/>
      <c r="DZ82" s="111"/>
      <c r="EA82" s="111"/>
      <c r="EB82" s="111"/>
      <c r="EC82" s="111"/>
      <c r="ED82" s="111"/>
      <c r="EE82" s="111"/>
      <c r="EF82" s="111"/>
      <c r="EG82" s="111"/>
      <c r="EH82" s="111"/>
      <c r="EI82" s="111"/>
      <c r="EJ82" s="111"/>
      <c r="EK82" s="111"/>
      <c r="EL82" s="111"/>
      <c r="EM82" s="111"/>
      <c r="EN82" s="111"/>
      <c r="EO82" s="111"/>
      <c r="EP82" s="111"/>
      <c r="EQ82" s="111"/>
      <c r="ER82" s="111"/>
      <c r="ES82" s="111"/>
      <c r="ET82" s="111"/>
      <c r="EU82" s="111"/>
      <c r="EV82" s="111"/>
      <c r="EW82" s="111"/>
      <c r="EX82" s="111"/>
      <c r="EY82" s="111"/>
      <c r="EZ82" s="111"/>
      <c r="FA82" s="111"/>
      <c r="FB82" s="111"/>
      <c r="FC82" s="111"/>
      <c r="FD82" s="111"/>
      <c r="FE82" s="111"/>
      <c r="FF82" s="111"/>
      <c r="FG82" s="111"/>
      <c r="FH82" s="111"/>
      <c r="FI82" s="111"/>
      <c r="FJ82" s="111"/>
      <c r="FK82" s="111"/>
      <c r="FL82" s="111"/>
      <c r="FM82" s="111"/>
      <c r="FN82" s="112"/>
      <c r="FO82" s="112"/>
      <c r="FP82" s="112"/>
      <c r="FQ82" s="111"/>
      <c r="FR82" s="111"/>
      <c r="FS82" s="111"/>
      <c r="FT82" s="111"/>
      <c r="FU82" s="111"/>
      <c r="FV82" s="111"/>
      <c r="FW82" s="111"/>
      <c r="FX82" s="111"/>
      <c r="FY82" s="111"/>
      <c r="FZ82" s="111"/>
      <c r="GA82" s="111"/>
      <c r="GB82" s="111"/>
      <c r="GC82" s="111"/>
      <c r="GD82" s="111"/>
      <c r="GE82" s="111"/>
      <c r="GF82" s="111"/>
      <c r="GG82" s="111"/>
      <c r="GH82" s="111"/>
      <c r="GI82" s="111"/>
      <c r="GJ82" s="111"/>
      <c r="GK82" s="111"/>
      <c r="GL82" s="111"/>
      <c r="GM82" s="111"/>
      <c r="GN82" s="111"/>
      <c r="GO82" s="111"/>
      <c r="GP82" s="111"/>
      <c r="GQ82" s="111"/>
      <c r="GR82" s="111"/>
      <c r="GS82" s="111"/>
      <c r="GT82" s="111"/>
      <c r="GU82" s="111"/>
      <c r="GV82" s="111"/>
      <c r="GW82" s="111"/>
      <c r="GX82" s="111"/>
      <c r="GY82" s="111"/>
      <c r="GZ82" s="111"/>
      <c r="HA82" s="111"/>
      <c r="HB82" s="111"/>
      <c r="HC82" s="111"/>
      <c r="HD82" s="111"/>
      <c r="HE82" s="111"/>
      <c r="HF82" s="111"/>
      <c r="HG82" s="116"/>
      <c r="HH82" s="111"/>
      <c r="HI82" s="111"/>
      <c r="HJ82" s="111"/>
      <c r="HK82" s="111"/>
      <c r="HL82" s="111"/>
      <c r="HM82" s="111"/>
      <c r="HN82" s="111"/>
      <c r="HO82" s="111"/>
      <c r="HP82" s="111"/>
      <c r="HQ82" s="111"/>
      <c r="HR82" s="111"/>
      <c r="HS82" s="111"/>
      <c r="HT82" s="111"/>
      <c r="HU82" s="111"/>
      <c r="HV82" s="111"/>
      <c r="HW82" s="111"/>
      <c r="HX82" s="111"/>
      <c r="HY82" s="111"/>
      <c r="HZ82" s="111"/>
      <c r="IA82" s="111"/>
      <c r="IB82" s="111"/>
      <c r="IC82" s="111"/>
      <c r="ID82" s="111"/>
      <c r="IE82" s="111"/>
      <c r="IF82" s="111"/>
      <c r="IG82" s="111"/>
      <c r="IH82" s="111"/>
      <c r="II82" s="111"/>
      <c r="IJ82" s="111"/>
      <c r="IK82" s="111"/>
      <c r="IL82" s="111"/>
      <c r="IM82" s="111"/>
      <c r="IN82" s="111"/>
      <c r="IO82" s="111"/>
      <c r="IP82" s="111"/>
      <c r="IQ82" s="111"/>
      <c r="IR82" s="111"/>
      <c r="IS82" s="111"/>
      <c r="IT82" s="111"/>
      <c r="IU82" s="111"/>
      <c r="IV82" s="111"/>
      <c r="IW82" s="111"/>
      <c r="IX82" s="111"/>
      <c r="IY82" s="111"/>
      <c r="IZ82" s="111"/>
      <c r="JA82" s="111"/>
      <c r="JB82" s="111"/>
      <c r="JC82" s="111"/>
      <c r="JD82" s="111"/>
      <c r="JE82" s="111"/>
      <c r="JF82" s="111"/>
      <c r="JG82" s="111"/>
      <c r="JH82" s="111"/>
      <c r="JI82" s="111"/>
      <c r="JJ82" s="111"/>
      <c r="JK82" s="111"/>
      <c r="JL82" s="111"/>
      <c r="JM82" s="111"/>
      <c r="JN82" s="111"/>
      <c r="JO82" s="111"/>
      <c r="JP82" s="111"/>
      <c r="JQ82" s="111"/>
      <c r="JR82" s="111"/>
      <c r="JS82" s="111"/>
      <c r="JT82" s="111"/>
      <c r="JU82" s="111"/>
      <c r="JV82" s="111"/>
      <c r="JW82" s="111"/>
      <c r="JX82" s="111"/>
      <c r="JY82" s="111"/>
      <c r="JZ82" s="111"/>
      <c r="KA82" s="111"/>
      <c r="KB82" s="111"/>
      <c r="KC82" s="111"/>
      <c r="KD82" s="111"/>
      <c r="KE82" s="111"/>
      <c r="KF82" s="111"/>
      <c r="KG82" s="111"/>
      <c r="KH82" s="111"/>
      <c r="KI82" s="111"/>
      <c r="KJ82" s="111"/>
      <c r="KK82" s="111"/>
      <c r="KL82" s="111"/>
      <c r="KM82" s="111"/>
      <c r="KN82" s="111"/>
      <c r="KO82" s="111"/>
      <c r="KP82" s="111"/>
      <c r="KQ82" s="111"/>
      <c r="KR82" s="111"/>
      <c r="KS82" s="111"/>
      <c r="KT82" s="111"/>
      <c r="KU82" s="111"/>
      <c r="KV82" s="111"/>
      <c r="KW82" s="111"/>
      <c r="KX82" s="111"/>
      <c r="KY82" s="111"/>
      <c r="KZ82" s="111"/>
      <c r="LA82" s="111"/>
      <c r="LB82" s="111"/>
      <c r="LC82" s="111"/>
      <c r="LD82" s="111"/>
      <c r="LE82" s="111"/>
      <c r="LF82" s="111"/>
      <c r="LG82" s="111"/>
      <c r="LH82" s="111"/>
      <c r="LI82" s="111"/>
      <c r="LJ82" s="111"/>
      <c r="LK82" s="111"/>
      <c r="LL82" s="111"/>
      <c r="LM82" s="111"/>
      <c r="LN82" s="111"/>
      <c r="LO82" s="111"/>
      <c r="LP82" s="111"/>
      <c r="LQ82" s="111"/>
      <c r="LR82" s="111"/>
      <c r="LS82" s="111"/>
      <c r="LT82" s="111"/>
      <c r="LU82" s="111"/>
      <c r="LV82" s="111"/>
      <c r="LW82" s="111"/>
      <c r="LX82" s="111"/>
      <c r="LY82" s="111"/>
      <c r="LZ82" s="111"/>
      <c r="MA82" s="111"/>
      <c r="MB82" s="111"/>
      <c r="MC82" s="111"/>
      <c r="MD82" s="111"/>
      <c r="ME82" s="111"/>
      <c r="MF82" s="111"/>
      <c r="MG82" s="111"/>
      <c r="MH82" s="111"/>
      <c r="MI82" s="111"/>
      <c r="MJ82" s="111"/>
      <c r="MK82" s="111"/>
      <c r="ML82" s="111"/>
      <c r="MM82" s="111"/>
      <c r="MN82" s="111"/>
      <c r="MO82" s="111"/>
      <c r="MP82" s="111"/>
      <c r="MQ82" s="111"/>
      <c r="MR82" s="111"/>
      <c r="MS82" s="111"/>
      <c r="MT82" s="111"/>
      <c r="MU82" s="111"/>
      <c r="MV82" s="111"/>
      <c r="MW82" s="111"/>
      <c r="MX82" s="111"/>
      <c r="MY82" s="111"/>
      <c r="MZ82" s="111"/>
      <c r="NA82" s="111"/>
      <c r="NB82" s="111"/>
      <c r="NC82" s="111"/>
      <c r="ND82" s="111"/>
      <c r="NE82" s="111"/>
      <c r="NF82" s="111"/>
      <c r="NG82" s="111"/>
      <c r="NH82" s="111"/>
      <c r="NI82" s="111"/>
      <c r="NJ82" s="111"/>
      <c r="NK82" s="111"/>
      <c r="NL82" s="111"/>
      <c r="NM82" s="111"/>
      <c r="NN82" s="111"/>
      <c r="NO82" s="111"/>
      <c r="NP82" s="111"/>
      <c r="NQ82" s="111"/>
      <c r="NR82" s="111"/>
      <c r="NS82" s="111"/>
      <c r="NT82" s="111"/>
      <c r="NU82" s="111"/>
      <c r="NV82" s="111"/>
      <c r="NW82" s="111"/>
      <c r="NX82" s="111"/>
      <c r="NY82" s="111"/>
      <c r="NZ82" s="111"/>
      <c r="OA82" s="111"/>
      <c r="OB82" s="111"/>
      <c r="OC82" s="111"/>
      <c r="OD82" s="111"/>
      <c r="OE82" s="111"/>
      <c r="OF82" s="111"/>
      <c r="OG82" s="111"/>
      <c r="OH82" s="111"/>
      <c r="OI82" s="111"/>
      <c r="OJ82" s="111"/>
      <c r="OK82" s="111"/>
      <c r="OL82" s="111"/>
      <c r="OM82" s="111"/>
      <c r="ON82" s="111"/>
      <c r="OO82" s="111"/>
      <c r="OP82" s="111"/>
      <c r="OQ82" s="111"/>
      <c r="OR82" s="111"/>
      <c r="OS82" s="111"/>
      <c r="OT82" s="111"/>
      <c r="OU82" s="111"/>
      <c r="OV82" s="111"/>
      <c r="OW82" s="111"/>
      <c r="OX82" s="111"/>
      <c r="OY82" s="111"/>
      <c r="OZ82" s="111"/>
      <c r="PA82" s="111"/>
      <c r="PB82" s="111"/>
      <c r="PC82" s="111"/>
      <c r="PD82" s="111"/>
      <c r="PE82" s="111"/>
      <c r="PF82" s="111"/>
      <c r="PG82" s="111"/>
      <c r="PH82" s="111"/>
      <c r="PI82" s="111"/>
      <c r="PJ82" s="111"/>
      <c r="PK82" s="111"/>
      <c r="PL82" s="111"/>
      <c r="PM82" s="111"/>
      <c r="PN82" s="111"/>
      <c r="PO82" s="111"/>
      <c r="PP82" s="111"/>
      <c r="PQ82" s="111"/>
      <c r="PR82" s="111"/>
      <c r="PS82" s="111"/>
      <c r="PT82" s="111"/>
      <c r="PU82" s="111"/>
      <c r="PV82" s="111"/>
      <c r="PW82" s="111"/>
      <c r="PX82" s="111"/>
      <c r="PY82" s="111"/>
      <c r="PZ82" s="111"/>
      <c r="QA82" s="111"/>
      <c r="QB82" s="111"/>
      <c r="QC82" s="111"/>
      <c r="QD82" s="111"/>
      <c r="QE82" s="111"/>
      <c r="QF82" s="111"/>
      <c r="QG82" s="111"/>
      <c r="QH82" s="111"/>
      <c r="QI82" s="111"/>
      <c r="QJ82" s="111"/>
      <c r="QK82" s="111"/>
      <c r="QL82" s="111"/>
      <c r="QM82" s="111"/>
      <c r="QN82" s="111"/>
      <c r="QO82" s="111"/>
      <c r="QP82" s="111"/>
      <c r="QQ82" s="111"/>
      <c r="QR82" s="111"/>
      <c r="QS82" s="111"/>
      <c r="QT82" s="111"/>
      <c r="QU82" s="111"/>
      <c r="QV82" s="111"/>
      <c r="QW82" s="111"/>
      <c r="QX82" s="111"/>
      <c r="QY82" s="111"/>
      <c r="QZ82" s="111"/>
      <c r="RA82" s="111"/>
      <c r="RB82" s="111"/>
      <c r="RC82" s="111"/>
      <c r="RD82" s="111"/>
      <c r="RE82" s="111"/>
      <c r="RF82" s="111"/>
      <c r="RG82" s="111"/>
      <c r="RH82" s="111"/>
      <c r="RI82" s="111"/>
      <c r="RJ82" s="111"/>
      <c r="RK82" s="111"/>
      <c r="RL82" s="111"/>
      <c r="RM82" s="111"/>
      <c r="RN82" s="111"/>
      <c r="RO82" s="111"/>
      <c r="RP82" s="111"/>
      <c r="RQ82" s="111"/>
      <c r="RR82" s="111"/>
      <c r="RS82" s="111"/>
      <c r="RT82" s="111"/>
      <c r="RU82" s="111"/>
      <c r="RV82" s="111"/>
      <c r="RW82" s="111"/>
      <c r="RX82" s="111"/>
      <c r="RY82" s="111"/>
      <c r="RZ82" s="111"/>
      <c r="SA82" s="111"/>
      <c r="SB82" s="111"/>
      <c r="SC82" s="111"/>
      <c r="SD82" s="111"/>
      <c r="SE82" s="111"/>
      <c r="SF82" s="111"/>
      <c r="SG82" s="111"/>
      <c r="SH82" s="111"/>
      <c r="SI82" s="111"/>
      <c r="SJ82" s="111"/>
      <c r="SK82" s="111"/>
      <c r="SL82" s="111"/>
      <c r="SM82" s="111"/>
      <c r="SN82" s="111"/>
      <c r="SO82" s="111"/>
      <c r="SP82" s="111"/>
      <c r="SQ82" s="111"/>
      <c r="SR82" s="111"/>
      <c r="SS82" s="111"/>
      <c r="ST82" s="111"/>
      <c r="SU82" s="111"/>
      <c r="SV82" s="111"/>
      <c r="SW82" s="111"/>
      <c r="SX82" s="111"/>
      <c r="SY82" s="111"/>
      <c r="SZ82" s="111"/>
      <c r="TA82" s="111"/>
      <c r="TB82" s="111"/>
      <c r="TC82" s="111"/>
      <c r="TD82" s="111"/>
      <c r="TE82" s="111"/>
      <c r="TF82" s="111"/>
      <c r="TG82" s="111"/>
      <c r="TH82" s="111"/>
      <c r="TI82" s="111"/>
      <c r="TJ82" s="111"/>
      <c r="TK82" s="111"/>
      <c r="TL82" s="111"/>
      <c r="TM82" s="111"/>
      <c r="TN82" s="111"/>
    </row>
    <row r="83" spans="1:534" ht="12.75" customHeight="1" x14ac:dyDescent="0.2">
      <c r="A83" s="111"/>
      <c r="B83" s="111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4"/>
      <c r="N83" s="114"/>
      <c r="O83" s="114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7"/>
      <c r="CC83" s="117"/>
      <c r="CD83" s="111"/>
      <c r="CE83" s="111"/>
      <c r="CF83" s="111"/>
      <c r="CG83" s="117"/>
      <c r="CH83" s="117"/>
      <c r="CI83" s="111"/>
      <c r="CJ83" s="111"/>
      <c r="CK83" s="111"/>
      <c r="CL83" s="117"/>
      <c r="CM83" s="111"/>
      <c r="CN83" s="117"/>
      <c r="CO83" s="117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DQ83" s="111"/>
      <c r="DR83" s="111"/>
      <c r="DS83" s="111"/>
      <c r="DT83" s="111"/>
      <c r="DU83" s="111"/>
      <c r="DV83" s="111"/>
      <c r="DW83" s="111"/>
      <c r="DX83" s="111"/>
      <c r="DY83" s="111"/>
      <c r="DZ83" s="111"/>
      <c r="EA83" s="111"/>
      <c r="EB83" s="111"/>
      <c r="EC83" s="111"/>
      <c r="ED83" s="111"/>
      <c r="EE83" s="111"/>
      <c r="EF83" s="111"/>
      <c r="EG83" s="111"/>
      <c r="EH83" s="111"/>
      <c r="EI83" s="111"/>
      <c r="EJ83" s="111"/>
      <c r="EK83" s="111"/>
      <c r="EL83" s="111"/>
      <c r="EM83" s="111"/>
      <c r="EN83" s="111"/>
      <c r="EO83" s="111"/>
      <c r="EP83" s="111"/>
      <c r="EQ83" s="111"/>
      <c r="ER83" s="111"/>
      <c r="ES83" s="111"/>
      <c r="ET83" s="111"/>
      <c r="EU83" s="111"/>
      <c r="EV83" s="111"/>
      <c r="EW83" s="111"/>
      <c r="EX83" s="111"/>
      <c r="EY83" s="111"/>
      <c r="EZ83" s="111"/>
      <c r="FA83" s="111"/>
      <c r="FB83" s="111"/>
      <c r="FC83" s="111"/>
      <c r="FD83" s="111"/>
      <c r="FE83" s="111"/>
      <c r="FF83" s="111"/>
      <c r="FG83" s="111"/>
      <c r="FH83" s="111"/>
      <c r="FI83" s="111"/>
      <c r="FJ83" s="111"/>
      <c r="FK83" s="111"/>
      <c r="FL83" s="111"/>
      <c r="FM83" s="111"/>
      <c r="FN83" s="112"/>
      <c r="FO83" s="112"/>
      <c r="FP83" s="112"/>
      <c r="FQ83" s="111"/>
      <c r="FR83" s="111"/>
      <c r="FS83" s="111"/>
      <c r="FT83" s="111"/>
      <c r="FU83" s="111"/>
      <c r="FV83" s="111"/>
      <c r="FW83" s="111"/>
      <c r="FX83" s="111"/>
      <c r="FY83" s="111"/>
      <c r="FZ83" s="111"/>
      <c r="GA83" s="111"/>
      <c r="GB83" s="111"/>
      <c r="GC83" s="111"/>
      <c r="GD83" s="111"/>
      <c r="GE83" s="111"/>
      <c r="GF83" s="111"/>
      <c r="GG83" s="111"/>
      <c r="GH83" s="111"/>
      <c r="GI83" s="111"/>
      <c r="GJ83" s="111"/>
      <c r="GK83" s="111"/>
      <c r="GL83" s="111"/>
      <c r="GM83" s="111"/>
      <c r="GN83" s="111"/>
      <c r="GO83" s="111"/>
      <c r="GP83" s="111"/>
      <c r="GQ83" s="111"/>
      <c r="GR83" s="111"/>
      <c r="GS83" s="111"/>
      <c r="GT83" s="111"/>
      <c r="GU83" s="111"/>
      <c r="GV83" s="111"/>
      <c r="GW83" s="111"/>
      <c r="GX83" s="111"/>
      <c r="GY83" s="111"/>
      <c r="GZ83" s="111"/>
      <c r="HA83" s="111"/>
      <c r="HB83" s="111"/>
      <c r="HC83" s="111"/>
      <c r="HD83" s="111"/>
      <c r="HE83" s="111"/>
      <c r="HF83" s="111"/>
      <c r="HG83" s="116"/>
      <c r="HH83" s="111"/>
      <c r="HI83" s="111"/>
      <c r="HJ83" s="111"/>
      <c r="HK83" s="111"/>
      <c r="HL83" s="111"/>
      <c r="HM83" s="111"/>
      <c r="HN83" s="111"/>
      <c r="HO83" s="111"/>
      <c r="HP83" s="111"/>
      <c r="HQ83" s="111"/>
      <c r="HR83" s="111"/>
      <c r="HS83" s="111"/>
      <c r="HT83" s="111"/>
      <c r="HU83" s="111"/>
      <c r="HV83" s="111"/>
      <c r="HW83" s="111"/>
      <c r="HX83" s="111"/>
      <c r="HY83" s="111"/>
      <c r="HZ83" s="111"/>
      <c r="IA83" s="111"/>
      <c r="IB83" s="111"/>
      <c r="IC83" s="111"/>
      <c r="ID83" s="111"/>
      <c r="IE83" s="111"/>
      <c r="IF83" s="111"/>
      <c r="IG83" s="111"/>
      <c r="IH83" s="111"/>
      <c r="II83" s="111"/>
      <c r="IJ83" s="111"/>
      <c r="IK83" s="111"/>
      <c r="IL83" s="111"/>
      <c r="IM83" s="111"/>
      <c r="IN83" s="111"/>
      <c r="IO83" s="111"/>
      <c r="IP83" s="111"/>
      <c r="IQ83" s="111"/>
      <c r="IR83" s="111"/>
      <c r="IS83" s="111"/>
      <c r="IT83" s="111"/>
      <c r="IU83" s="111"/>
      <c r="IV83" s="111"/>
      <c r="IW83" s="111"/>
      <c r="IX83" s="111"/>
      <c r="IY83" s="111"/>
      <c r="IZ83" s="111"/>
      <c r="JA83" s="111"/>
      <c r="JB83" s="111"/>
      <c r="JC83" s="111"/>
      <c r="JD83" s="111"/>
      <c r="JE83" s="111"/>
      <c r="JF83" s="111"/>
      <c r="JG83" s="111"/>
      <c r="JH83" s="111"/>
      <c r="JI83" s="111"/>
      <c r="JJ83" s="111"/>
      <c r="JK83" s="111"/>
      <c r="JL83" s="111"/>
      <c r="JM83" s="111"/>
      <c r="JN83" s="111"/>
      <c r="JO83" s="111"/>
      <c r="JP83" s="111"/>
      <c r="JQ83" s="111"/>
      <c r="JR83" s="111"/>
      <c r="JS83" s="111"/>
      <c r="JT83" s="111"/>
      <c r="JU83" s="111"/>
      <c r="JV83" s="111"/>
      <c r="JW83" s="111"/>
      <c r="JX83" s="111"/>
      <c r="JY83" s="111"/>
      <c r="JZ83" s="111"/>
      <c r="KA83" s="111"/>
      <c r="KB83" s="111"/>
      <c r="KC83" s="111"/>
      <c r="KD83" s="111"/>
      <c r="KE83" s="111"/>
      <c r="KF83" s="111"/>
      <c r="KG83" s="111"/>
      <c r="KH83" s="111"/>
      <c r="KI83" s="111"/>
      <c r="KJ83" s="111"/>
      <c r="KK83" s="111"/>
      <c r="KL83" s="111"/>
      <c r="KM83" s="111"/>
      <c r="KN83" s="111"/>
      <c r="KO83" s="111"/>
      <c r="KP83" s="111"/>
      <c r="KQ83" s="111"/>
      <c r="KR83" s="111"/>
      <c r="KS83" s="111"/>
      <c r="KT83" s="111"/>
      <c r="KU83" s="111"/>
      <c r="KV83" s="111"/>
      <c r="KW83" s="111"/>
      <c r="KX83" s="111"/>
      <c r="KY83" s="111"/>
      <c r="KZ83" s="111"/>
      <c r="LA83" s="111"/>
      <c r="LB83" s="111"/>
      <c r="LC83" s="111"/>
      <c r="LD83" s="111"/>
      <c r="LE83" s="111"/>
      <c r="LF83" s="111"/>
      <c r="LG83" s="111"/>
      <c r="LH83" s="111"/>
      <c r="LI83" s="111"/>
      <c r="LJ83" s="111"/>
      <c r="LK83" s="111"/>
      <c r="LL83" s="111"/>
      <c r="LM83" s="111"/>
      <c r="LN83" s="111"/>
      <c r="LO83" s="111"/>
      <c r="LP83" s="111"/>
      <c r="LQ83" s="111"/>
      <c r="LR83" s="111"/>
      <c r="LS83" s="111"/>
      <c r="LT83" s="111"/>
      <c r="LU83" s="111"/>
      <c r="LV83" s="111"/>
      <c r="LW83" s="111"/>
      <c r="LX83" s="111"/>
      <c r="LY83" s="111"/>
      <c r="LZ83" s="111"/>
      <c r="MA83" s="111"/>
      <c r="MB83" s="111"/>
      <c r="MC83" s="111"/>
      <c r="MD83" s="111"/>
      <c r="ME83" s="111"/>
      <c r="MF83" s="111"/>
      <c r="MG83" s="111"/>
      <c r="MH83" s="111"/>
      <c r="MI83" s="111"/>
      <c r="MJ83" s="111"/>
      <c r="MK83" s="111"/>
      <c r="ML83" s="111"/>
      <c r="MM83" s="111"/>
      <c r="MN83" s="111"/>
      <c r="MO83" s="111"/>
      <c r="MP83" s="111"/>
      <c r="MQ83" s="111"/>
      <c r="MR83" s="111"/>
      <c r="MS83" s="111"/>
      <c r="MT83" s="111"/>
      <c r="MU83" s="111"/>
      <c r="MV83" s="111"/>
      <c r="MW83" s="111"/>
      <c r="MX83" s="111"/>
      <c r="MY83" s="111"/>
      <c r="MZ83" s="111"/>
      <c r="NA83" s="111"/>
      <c r="NB83" s="111"/>
      <c r="NC83" s="111"/>
      <c r="ND83" s="111"/>
      <c r="NE83" s="111"/>
      <c r="NF83" s="111"/>
      <c r="NG83" s="111"/>
      <c r="NH83" s="111"/>
      <c r="NI83" s="111"/>
      <c r="NJ83" s="111"/>
      <c r="NK83" s="111"/>
      <c r="NL83" s="111"/>
      <c r="NM83" s="111"/>
      <c r="NN83" s="111"/>
      <c r="NO83" s="111"/>
      <c r="NP83" s="111"/>
      <c r="NQ83" s="111"/>
      <c r="NR83" s="111"/>
      <c r="NS83" s="111"/>
      <c r="NT83" s="111"/>
      <c r="NU83" s="111"/>
      <c r="NV83" s="111"/>
      <c r="NW83" s="111"/>
      <c r="NX83" s="111"/>
      <c r="NY83" s="111"/>
      <c r="NZ83" s="111"/>
      <c r="OA83" s="111"/>
      <c r="OB83" s="111"/>
      <c r="OC83" s="111"/>
      <c r="OD83" s="111"/>
      <c r="OE83" s="111"/>
      <c r="OF83" s="111"/>
      <c r="OG83" s="111"/>
      <c r="OH83" s="111"/>
      <c r="OI83" s="111"/>
      <c r="OJ83" s="111"/>
      <c r="OK83" s="111"/>
      <c r="OL83" s="111"/>
      <c r="OM83" s="111"/>
      <c r="ON83" s="111"/>
      <c r="OO83" s="111"/>
      <c r="OP83" s="111"/>
      <c r="OQ83" s="111"/>
      <c r="OR83" s="111"/>
      <c r="OS83" s="111"/>
      <c r="OT83" s="111"/>
      <c r="OU83" s="111"/>
      <c r="OV83" s="111"/>
      <c r="OW83" s="111"/>
      <c r="OX83" s="111"/>
      <c r="OY83" s="111"/>
      <c r="OZ83" s="111"/>
      <c r="PA83" s="111"/>
      <c r="PB83" s="111"/>
      <c r="PC83" s="111"/>
      <c r="PD83" s="111"/>
      <c r="PE83" s="111"/>
      <c r="PF83" s="111"/>
      <c r="PG83" s="111"/>
      <c r="PH83" s="111"/>
      <c r="PI83" s="111"/>
      <c r="PJ83" s="111"/>
      <c r="PK83" s="111"/>
      <c r="PL83" s="111"/>
      <c r="PM83" s="111"/>
      <c r="PN83" s="111"/>
      <c r="PO83" s="111"/>
      <c r="PP83" s="111"/>
      <c r="PQ83" s="111"/>
      <c r="PR83" s="111"/>
      <c r="PS83" s="111"/>
      <c r="PT83" s="111"/>
      <c r="PU83" s="111"/>
      <c r="PV83" s="111"/>
      <c r="PW83" s="111"/>
      <c r="PX83" s="111"/>
      <c r="PY83" s="111"/>
      <c r="PZ83" s="111"/>
      <c r="QA83" s="111"/>
      <c r="QB83" s="111"/>
      <c r="QC83" s="111"/>
      <c r="QD83" s="111"/>
      <c r="QE83" s="111"/>
      <c r="QF83" s="111"/>
      <c r="QG83" s="111"/>
      <c r="QH83" s="111"/>
      <c r="QI83" s="111"/>
      <c r="QJ83" s="111"/>
      <c r="QK83" s="111"/>
      <c r="QL83" s="111"/>
      <c r="QM83" s="111"/>
      <c r="QN83" s="111"/>
      <c r="QO83" s="111"/>
      <c r="QP83" s="111"/>
      <c r="QQ83" s="111"/>
      <c r="QR83" s="111"/>
      <c r="QS83" s="111"/>
      <c r="QT83" s="111"/>
      <c r="QU83" s="111"/>
      <c r="QV83" s="111"/>
      <c r="QW83" s="111"/>
      <c r="QX83" s="111"/>
      <c r="QY83" s="111"/>
      <c r="QZ83" s="111"/>
      <c r="RA83" s="111"/>
      <c r="RB83" s="111"/>
      <c r="RC83" s="111"/>
      <c r="RD83" s="111"/>
      <c r="RE83" s="111"/>
      <c r="RF83" s="111"/>
      <c r="RG83" s="111"/>
      <c r="RH83" s="111"/>
      <c r="RI83" s="111"/>
      <c r="RJ83" s="111"/>
      <c r="RK83" s="111"/>
      <c r="RL83" s="111"/>
      <c r="RM83" s="111"/>
      <c r="RN83" s="111"/>
      <c r="RO83" s="111"/>
      <c r="RP83" s="111"/>
      <c r="RQ83" s="111"/>
      <c r="RR83" s="111"/>
      <c r="RS83" s="111"/>
      <c r="RT83" s="111"/>
      <c r="RU83" s="111"/>
      <c r="RV83" s="111"/>
      <c r="RW83" s="111"/>
      <c r="RX83" s="111"/>
      <c r="RY83" s="111"/>
      <c r="RZ83" s="111"/>
      <c r="SA83" s="111"/>
      <c r="SB83" s="111"/>
      <c r="SC83" s="111"/>
      <c r="SD83" s="111"/>
      <c r="SE83" s="111"/>
      <c r="SF83" s="111"/>
      <c r="SG83" s="111"/>
      <c r="SH83" s="111"/>
      <c r="SI83" s="111"/>
      <c r="SJ83" s="111"/>
      <c r="SK83" s="111"/>
      <c r="SL83" s="111"/>
      <c r="SM83" s="111"/>
      <c r="SN83" s="111"/>
      <c r="SO83" s="111"/>
      <c r="SP83" s="111"/>
      <c r="SQ83" s="111"/>
      <c r="SR83" s="111"/>
      <c r="SS83" s="111"/>
      <c r="ST83" s="111"/>
      <c r="SU83" s="111"/>
      <c r="SV83" s="111"/>
      <c r="SW83" s="111"/>
      <c r="SX83" s="111"/>
      <c r="SY83" s="111"/>
      <c r="SZ83" s="111"/>
      <c r="TA83" s="111"/>
      <c r="TB83" s="111"/>
      <c r="TC83" s="111"/>
      <c r="TD83" s="111"/>
      <c r="TE83" s="111"/>
      <c r="TF83" s="111"/>
      <c r="TG83" s="111"/>
      <c r="TH83" s="111"/>
      <c r="TI83" s="111"/>
      <c r="TJ83" s="111"/>
      <c r="TK83" s="111"/>
      <c r="TL83" s="111"/>
      <c r="TM83" s="111"/>
      <c r="TN83" s="111"/>
    </row>
    <row r="84" spans="1:534" ht="12.75" customHeight="1" x14ac:dyDescent="0.2">
      <c r="A84" s="111"/>
      <c r="B84" s="111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4"/>
      <c r="N84" s="114"/>
      <c r="O84" s="114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7"/>
      <c r="CC84" s="117"/>
      <c r="CD84" s="111"/>
      <c r="CE84" s="111"/>
      <c r="CF84" s="111"/>
      <c r="CG84" s="117"/>
      <c r="CH84" s="117"/>
      <c r="CI84" s="111"/>
      <c r="CJ84" s="111"/>
      <c r="CK84" s="111"/>
      <c r="CL84" s="117"/>
      <c r="CM84" s="111"/>
      <c r="CN84" s="117"/>
      <c r="CO84" s="117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DQ84" s="111"/>
      <c r="DR84" s="111"/>
      <c r="DS84" s="111"/>
      <c r="DT84" s="111"/>
      <c r="DU84" s="111"/>
      <c r="DV84" s="111"/>
      <c r="DW84" s="111"/>
      <c r="DX84" s="111"/>
      <c r="DY84" s="111"/>
      <c r="DZ84" s="111"/>
      <c r="EA84" s="111"/>
      <c r="EB84" s="111"/>
      <c r="EC84" s="111"/>
      <c r="ED84" s="111"/>
      <c r="EE84" s="111"/>
      <c r="EF84" s="111"/>
      <c r="EG84" s="111"/>
      <c r="EH84" s="111"/>
      <c r="EI84" s="111"/>
      <c r="EJ84" s="111"/>
      <c r="EK84" s="111"/>
      <c r="EL84" s="111"/>
      <c r="EM84" s="111"/>
      <c r="EN84" s="111"/>
      <c r="EO84" s="111"/>
      <c r="EP84" s="111"/>
      <c r="EQ84" s="111"/>
      <c r="ER84" s="111"/>
      <c r="ES84" s="111"/>
      <c r="ET84" s="111"/>
      <c r="EU84" s="111"/>
      <c r="EV84" s="111"/>
      <c r="EW84" s="111"/>
      <c r="EX84" s="111"/>
      <c r="EY84" s="111"/>
      <c r="EZ84" s="111"/>
      <c r="FA84" s="111"/>
      <c r="FB84" s="111"/>
      <c r="FC84" s="111"/>
      <c r="FD84" s="111"/>
      <c r="FE84" s="111"/>
      <c r="FF84" s="111"/>
      <c r="FG84" s="111"/>
      <c r="FH84" s="111"/>
      <c r="FI84" s="111"/>
      <c r="FJ84" s="111"/>
      <c r="FK84" s="111"/>
      <c r="FL84" s="111"/>
      <c r="FM84" s="111"/>
      <c r="FN84" s="112"/>
      <c r="FO84" s="112"/>
      <c r="FP84" s="112"/>
      <c r="FQ84" s="111"/>
      <c r="FR84" s="111"/>
      <c r="FS84" s="111"/>
      <c r="FT84" s="111"/>
      <c r="FU84" s="111"/>
      <c r="FV84" s="111"/>
      <c r="FW84" s="111"/>
      <c r="FX84" s="111"/>
      <c r="FY84" s="111"/>
      <c r="FZ84" s="111"/>
      <c r="GA84" s="111"/>
      <c r="GB84" s="111"/>
      <c r="GC84" s="111"/>
      <c r="GD84" s="111"/>
      <c r="GE84" s="111"/>
      <c r="GF84" s="111"/>
      <c r="GG84" s="111"/>
      <c r="GH84" s="111"/>
      <c r="GI84" s="111"/>
      <c r="GJ84" s="111"/>
      <c r="GK84" s="111"/>
      <c r="GL84" s="111"/>
      <c r="GM84" s="111"/>
      <c r="GN84" s="111"/>
      <c r="GO84" s="111"/>
      <c r="GP84" s="111"/>
      <c r="GQ84" s="111"/>
      <c r="GR84" s="111"/>
      <c r="GS84" s="111"/>
      <c r="GT84" s="111"/>
      <c r="GU84" s="111"/>
      <c r="GV84" s="111"/>
      <c r="GW84" s="111"/>
      <c r="GX84" s="111"/>
      <c r="GY84" s="111"/>
      <c r="GZ84" s="111"/>
      <c r="HA84" s="111"/>
      <c r="HB84" s="111"/>
      <c r="HC84" s="111"/>
      <c r="HD84" s="111"/>
      <c r="HE84" s="111"/>
      <c r="HF84" s="111"/>
      <c r="HG84" s="116"/>
      <c r="HH84" s="111"/>
      <c r="HI84" s="111"/>
      <c r="HJ84" s="111"/>
      <c r="HK84" s="111"/>
      <c r="HL84" s="111"/>
      <c r="HM84" s="111"/>
      <c r="HN84" s="111"/>
      <c r="HO84" s="111"/>
      <c r="HP84" s="111"/>
      <c r="HQ84" s="111"/>
      <c r="HR84" s="111"/>
      <c r="HS84" s="111"/>
      <c r="HT84" s="111"/>
      <c r="HU84" s="111"/>
      <c r="HV84" s="111"/>
      <c r="HW84" s="111"/>
      <c r="HX84" s="111"/>
      <c r="HY84" s="111"/>
      <c r="HZ84" s="111"/>
      <c r="IA84" s="111"/>
      <c r="IB84" s="111"/>
      <c r="IC84" s="111"/>
      <c r="ID84" s="111"/>
      <c r="IE84" s="111"/>
      <c r="IF84" s="111"/>
      <c r="IG84" s="111"/>
      <c r="IH84" s="111"/>
      <c r="II84" s="111"/>
      <c r="IJ84" s="111"/>
      <c r="IK84" s="111"/>
      <c r="IL84" s="111"/>
      <c r="IM84" s="111"/>
      <c r="IN84" s="111"/>
      <c r="IO84" s="111"/>
      <c r="IP84" s="111"/>
      <c r="IQ84" s="111"/>
      <c r="IR84" s="111"/>
      <c r="IS84" s="111"/>
      <c r="IT84" s="111"/>
      <c r="IU84" s="111"/>
      <c r="IV84" s="111"/>
      <c r="IW84" s="111"/>
      <c r="IX84" s="111"/>
      <c r="IY84" s="111"/>
      <c r="IZ84" s="111"/>
      <c r="JA84" s="111"/>
      <c r="JB84" s="111"/>
      <c r="JC84" s="111"/>
      <c r="JD84" s="111"/>
      <c r="JE84" s="111"/>
      <c r="JF84" s="111"/>
      <c r="JG84" s="111"/>
      <c r="JH84" s="111"/>
      <c r="JI84" s="111"/>
      <c r="JJ84" s="111"/>
      <c r="JK84" s="111"/>
      <c r="JL84" s="111"/>
      <c r="JM84" s="111"/>
      <c r="JN84" s="111"/>
      <c r="JO84" s="111"/>
      <c r="JP84" s="111"/>
      <c r="JQ84" s="111"/>
      <c r="JR84" s="111"/>
      <c r="JS84" s="111"/>
      <c r="JT84" s="111"/>
      <c r="JU84" s="111"/>
      <c r="JV84" s="111"/>
      <c r="JW84" s="111"/>
      <c r="JX84" s="111"/>
      <c r="JY84" s="111"/>
      <c r="JZ84" s="111"/>
      <c r="KA84" s="111"/>
      <c r="KB84" s="111"/>
      <c r="KC84" s="111"/>
      <c r="KD84" s="111"/>
      <c r="KE84" s="111"/>
      <c r="KF84" s="111"/>
      <c r="KG84" s="111"/>
      <c r="KH84" s="111"/>
      <c r="KI84" s="111"/>
      <c r="KJ84" s="111"/>
      <c r="KK84" s="111"/>
      <c r="KL84" s="111"/>
      <c r="KM84" s="111"/>
      <c r="KN84" s="111"/>
      <c r="KO84" s="111"/>
      <c r="KP84" s="111"/>
      <c r="KQ84" s="111"/>
      <c r="KR84" s="111"/>
      <c r="KS84" s="111"/>
      <c r="KT84" s="111"/>
      <c r="KU84" s="111"/>
      <c r="KV84" s="111"/>
      <c r="KW84" s="111"/>
      <c r="KX84" s="111"/>
      <c r="KY84" s="111"/>
      <c r="KZ84" s="111"/>
      <c r="LA84" s="111"/>
      <c r="LB84" s="111"/>
      <c r="LC84" s="111"/>
      <c r="LD84" s="111"/>
      <c r="LE84" s="111"/>
      <c r="LF84" s="111"/>
      <c r="LG84" s="111"/>
      <c r="LH84" s="111"/>
      <c r="LI84" s="111"/>
      <c r="LJ84" s="111"/>
      <c r="LK84" s="111"/>
      <c r="LL84" s="111"/>
      <c r="LM84" s="111"/>
      <c r="LN84" s="111"/>
      <c r="LO84" s="111"/>
      <c r="LP84" s="111"/>
      <c r="LQ84" s="111"/>
      <c r="LR84" s="111"/>
      <c r="LS84" s="111"/>
      <c r="LT84" s="111"/>
      <c r="LU84" s="111"/>
      <c r="LV84" s="111"/>
      <c r="LW84" s="111"/>
      <c r="LX84" s="111"/>
      <c r="LY84" s="111"/>
      <c r="LZ84" s="111"/>
      <c r="MA84" s="111"/>
      <c r="MB84" s="111"/>
      <c r="MC84" s="111"/>
      <c r="MD84" s="111"/>
      <c r="ME84" s="111"/>
      <c r="MF84" s="111"/>
      <c r="MG84" s="111"/>
      <c r="MH84" s="111"/>
      <c r="MI84" s="111"/>
      <c r="MJ84" s="111"/>
      <c r="MK84" s="111"/>
      <c r="ML84" s="111"/>
      <c r="MM84" s="111"/>
      <c r="MN84" s="111"/>
      <c r="MO84" s="111"/>
      <c r="MP84" s="111"/>
      <c r="MQ84" s="111"/>
      <c r="MR84" s="111"/>
      <c r="MS84" s="111"/>
      <c r="MT84" s="111"/>
      <c r="MU84" s="111"/>
      <c r="MV84" s="111"/>
      <c r="MW84" s="111"/>
      <c r="MX84" s="111"/>
      <c r="MY84" s="111"/>
      <c r="MZ84" s="111"/>
      <c r="NA84" s="111"/>
      <c r="NB84" s="111"/>
      <c r="NC84" s="111"/>
      <c r="ND84" s="111"/>
      <c r="NE84" s="111"/>
      <c r="NF84" s="111"/>
      <c r="NG84" s="111"/>
      <c r="NH84" s="111"/>
      <c r="NI84" s="111"/>
      <c r="NJ84" s="111"/>
      <c r="NK84" s="111"/>
      <c r="NL84" s="111"/>
      <c r="NM84" s="111"/>
      <c r="NN84" s="111"/>
      <c r="NO84" s="111"/>
      <c r="NP84" s="111"/>
      <c r="NQ84" s="111"/>
      <c r="NR84" s="111"/>
      <c r="NS84" s="111"/>
      <c r="NT84" s="111"/>
      <c r="NU84" s="111"/>
      <c r="NV84" s="111"/>
      <c r="NW84" s="111"/>
      <c r="NX84" s="111"/>
      <c r="NY84" s="111"/>
      <c r="NZ84" s="111"/>
      <c r="OA84" s="111"/>
      <c r="OB84" s="111"/>
      <c r="OC84" s="111"/>
      <c r="OD84" s="111"/>
      <c r="OE84" s="111"/>
      <c r="OF84" s="111"/>
      <c r="OG84" s="111"/>
      <c r="OH84" s="111"/>
      <c r="OI84" s="111"/>
      <c r="OJ84" s="111"/>
      <c r="OK84" s="111"/>
      <c r="OL84" s="111"/>
      <c r="OM84" s="111"/>
      <c r="ON84" s="111"/>
      <c r="OO84" s="111"/>
      <c r="OP84" s="111"/>
      <c r="OQ84" s="111"/>
      <c r="OR84" s="111"/>
      <c r="OS84" s="111"/>
      <c r="OT84" s="111"/>
      <c r="OU84" s="111"/>
      <c r="OV84" s="111"/>
      <c r="OW84" s="111"/>
      <c r="OX84" s="111"/>
      <c r="OY84" s="111"/>
      <c r="OZ84" s="111"/>
      <c r="PA84" s="111"/>
      <c r="PB84" s="111"/>
      <c r="PC84" s="111"/>
      <c r="PD84" s="111"/>
      <c r="PE84" s="111"/>
      <c r="PF84" s="111"/>
      <c r="PG84" s="111"/>
      <c r="PH84" s="111"/>
      <c r="PI84" s="111"/>
      <c r="PJ84" s="111"/>
      <c r="PK84" s="111"/>
      <c r="PL84" s="111"/>
      <c r="PM84" s="111"/>
      <c r="PN84" s="111"/>
      <c r="PO84" s="111"/>
      <c r="PP84" s="111"/>
      <c r="PQ84" s="111"/>
      <c r="PR84" s="111"/>
      <c r="PS84" s="111"/>
      <c r="PT84" s="111"/>
      <c r="PU84" s="111"/>
      <c r="PV84" s="111"/>
      <c r="PW84" s="111"/>
      <c r="PX84" s="111"/>
      <c r="PY84" s="111"/>
      <c r="PZ84" s="111"/>
      <c r="QA84" s="111"/>
      <c r="QB84" s="111"/>
      <c r="QC84" s="111"/>
      <c r="QD84" s="111"/>
      <c r="QE84" s="111"/>
      <c r="QF84" s="111"/>
      <c r="QG84" s="111"/>
      <c r="QH84" s="111"/>
      <c r="QI84" s="111"/>
      <c r="QJ84" s="111"/>
      <c r="QK84" s="111"/>
      <c r="QL84" s="111"/>
      <c r="QM84" s="111"/>
      <c r="QN84" s="111"/>
      <c r="QO84" s="111"/>
      <c r="QP84" s="111"/>
      <c r="QQ84" s="111"/>
      <c r="QR84" s="111"/>
      <c r="QS84" s="111"/>
      <c r="QT84" s="111"/>
      <c r="QU84" s="111"/>
      <c r="QV84" s="111"/>
      <c r="QW84" s="111"/>
      <c r="QX84" s="111"/>
      <c r="QY84" s="111"/>
      <c r="QZ84" s="111"/>
      <c r="RA84" s="111"/>
      <c r="RB84" s="111"/>
      <c r="RC84" s="111"/>
      <c r="RD84" s="111"/>
      <c r="RE84" s="111"/>
      <c r="RF84" s="111"/>
      <c r="RG84" s="111"/>
      <c r="RH84" s="111"/>
      <c r="RI84" s="111"/>
      <c r="RJ84" s="111"/>
      <c r="RK84" s="111"/>
      <c r="RL84" s="111"/>
      <c r="RM84" s="111"/>
      <c r="RN84" s="111"/>
      <c r="RO84" s="111"/>
      <c r="RP84" s="111"/>
      <c r="RQ84" s="111"/>
      <c r="RR84" s="111"/>
      <c r="RS84" s="111"/>
      <c r="RT84" s="111"/>
      <c r="RU84" s="111"/>
      <c r="RV84" s="111"/>
      <c r="RW84" s="111"/>
      <c r="RX84" s="111"/>
      <c r="RY84" s="111"/>
      <c r="RZ84" s="111"/>
      <c r="SA84" s="111"/>
      <c r="SB84" s="111"/>
      <c r="SC84" s="111"/>
      <c r="SD84" s="111"/>
      <c r="SE84" s="111"/>
      <c r="SF84" s="111"/>
      <c r="SG84" s="111"/>
      <c r="SH84" s="111"/>
      <c r="SI84" s="111"/>
      <c r="SJ84" s="111"/>
      <c r="SK84" s="111"/>
      <c r="SL84" s="111"/>
      <c r="SM84" s="111"/>
      <c r="SN84" s="111"/>
      <c r="SO84" s="111"/>
      <c r="SP84" s="111"/>
      <c r="SQ84" s="111"/>
      <c r="SR84" s="111"/>
      <c r="SS84" s="111"/>
      <c r="ST84" s="111"/>
      <c r="SU84" s="111"/>
      <c r="SV84" s="111"/>
      <c r="SW84" s="111"/>
      <c r="SX84" s="111"/>
      <c r="SY84" s="111"/>
      <c r="SZ84" s="111"/>
      <c r="TA84" s="111"/>
      <c r="TB84" s="111"/>
      <c r="TC84" s="111"/>
      <c r="TD84" s="111"/>
      <c r="TE84" s="111"/>
      <c r="TF84" s="111"/>
      <c r="TG84" s="111"/>
      <c r="TH84" s="111"/>
      <c r="TI84" s="111"/>
      <c r="TJ84" s="111"/>
      <c r="TK84" s="111"/>
      <c r="TL84" s="111"/>
      <c r="TM84" s="111"/>
      <c r="TN84" s="111"/>
    </row>
    <row r="85" spans="1:534" ht="12.75" customHeight="1" x14ac:dyDescent="0.2">
      <c r="A85" s="111"/>
      <c r="B85" s="111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4"/>
      <c r="N85" s="114"/>
      <c r="O85" s="114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7"/>
      <c r="CC85" s="117"/>
      <c r="CD85" s="111"/>
      <c r="CE85" s="111"/>
      <c r="CF85" s="111"/>
      <c r="CG85" s="117"/>
      <c r="CH85" s="117"/>
      <c r="CI85" s="111"/>
      <c r="CJ85" s="111"/>
      <c r="CK85" s="111"/>
      <c r="CL85" s="117"/>
      <c r="CM85" s="111"/>
      <c r="CN85" s="117"/>
      <c r="CO85" s="117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1"/>
      <c r="DR85" s="111"/>
      <c r="DS85" s="111"/>
      <c r="DT85" s="111"/>
      <c r="DU85" s="111"/>
      <c r="DV85" s="111"/>
      <c r="DW85" s="111"/>
      <c r="DX85" s="111"/>
      <c r="DY85" s="111"/>
      <c r="DZ85" s="111"/>
      <c r="EA85" s="111"/>
      <c r="EB85" s="111"/>
      <c r="EC85" s="111"/>
      <c r="ED85" s="111"/>
      <c r="EE85" s="111"/>
      <c r="EF85" s="111"/>
      <c r="EG85" s="111"/>
      <c r="EH85" s="111"/>
      <c r="EI85" s="111"/>
      <c r="EJ85" s="111"/>
      <c r="EK85" s="111"/>
      <c r="EL85" s="111"/>
      <c r="EM85" s="111"/>
      <c r="EN85" s="111"/>
      <c r="EO85" s="111"/>
      <c r="EP85" s="111"/>
      <c r="EQ85" s="111"/>
      <c r="ER85" s="111"/>
      <c r="ES85" s="111"/>
      <c r="ET85" s="111"/>
      <c r="EU85" s="111"/>
      <c r="EV85" s="111"/>
      <c r="EW85" s="111"/>
      <c r="EX85" s="111"/>
      <c r="EY85" s="111"/>
      <c r="EZ85" s="111"/>
      <c r="FA85" s="111"/>
      <c r="FB85" s="111"/>
      <c r="FC85" s="111"/>
      <c r="FD85" s="111"/>
      <c r="FE85" s="111"/>
      <c r="FF85" s="111"/>
      <c r="FG85" s="111"/>
      <c r="FH85" s="111"/>
      <c r="FI85" s="111"/>
      <c r="FJ85" s="111"/>
      <c r="FK85" s="111"/>
      <c r="FL85" s="111"/>
      <c r="FM85" s="111"/>
      <c r="FN85" s="112"/>
      <c r="FO85" s="112"/>
      <c r="FP85" s="112"/>
      <c r="FQ85" s="111"/>
      <c r="FR85" s="111"/>
      <c r="FS85" s="111"/>
      <c r="FT85" s="111"/>
      <c r="FU85" s="111"/>
      <c r="FV85" s="111"/>
      <c r="FW85" s="111"/>
      <c r="FX85" s="111"/>
      <c r="FY85" s="111"/>
      <c r="FZ85" s="111"/>
      <c r="GA85" s="111"/>
      <c r="GB85" s="111"/>
      <c r="GC85" s="111"/>
      <c r="GD85" s="111"/>
      <c r="GE85" s="111"/>
      <c r="GF85" s="111"/>
      <c r="GG85" s="111"/>
      <c r="GH85" s="111"/>
      <c r="GI85" s="111"/>
      <c r="GJ85" s="111"/>
      <c r="GK85" s="111"/>
      <c r="GL85" s="111"/>
      <c r="GM85" s="111"/>
      <c r="GN85" s="111"/>
      <c r="GO85" s="111"/>
      <c r="GP85" s="111"/>
      <c r="GQ85" s="111"/>
      <c r="GR85" s="111"/>
      <c r="GS85" s="111"/>
      <c r="GT85" s="111"/>
      <c r="GU85" s="111"/>
      <c r="GV85" s="111"/>
      <c r="GW85" s="111"/>
      <c r="GX85" s="111"/>
      <c r="GY85" s="111"/>
      <c r="GZ85" s="111"/>
      <c r="HA85" s="111"/>
      <c r="HB85" s="111"/>
      <c r="HC85" s="111"/>
      <c r="HD85" s="111"/>
      <c r="HE85" s="111"/>
      <c r="HF85" s="111"/>
      <c r="HG85" s="116"/>
      <c r="HH85" s="111"/>
      <c r="HI85" s="111"/>
      <c r="HJ85" s="111"/>
      <c r="HK85" s="111"/>
      <c r="HL85" s="111"/>
      <c r="HM85" s="111"/>
      <c r="HN85" s="111"/>
      <c r="HO85" s="111"/>
      <c r="HP85" s="111"/>
      <c r="HQ85" s="111"/>
      <c r="HR85" s="111"/>
      <c r="HS85" s="111"/>
      <c r="HT85" s="111"/>
      <c r="HU85" s="111"/>
      <c r="HV85" s="111"/>
      <c r="HW85" s="111"/>
      <c r="HX85" s="111"/>
      <c r="HY85" s="111"/>
      <c r="HZ85" s="111"/>
      <c r="IA85" s="111"/>
      <c r="IB85" s="111"/>
      <c r="IC85" s="111"/>
      <c r="ID85" s="111"/>
      <c r="IE85" s="111"/>
      <c r="IF85" s="111"/>
      <c r="IG85" s="111"/>
      <c r="IH85" s="111"/>
      <c r="II85" s="111"/>
      <c r="IJ85" s="111"/>
      <c r="IK85" s="111"/>
      <c r="IL85" s="111"/>
      <c r="IM85" s="111"/>
      <c r="IN85" s="111"/>
      <c r="IO85" s="111"/>
      <c r="IP85" s="111"/>
      <c r="IQ85" s="111"/>
      <c r="IR85" s="111"/>
      <c r="IS85" s="111"/>
      <c r="IT85" s="111"/>
      <c r="IU85" s="111"/>
      <c r="IV85" s="111"/>
      <c r="IW85" s="111"/>
      <c r="IX85" s="111"/>
      <c r="IY85" s="111"/>
      <c r="IZ85" s="111"/>
      <c r="JA85" s="111"/>
      <c r="JB85" s="111"/>
      <c r="JC85" s="111"/>
      <c r="JD85" s="111"/>
      <c r="JE85" s="111"/>
      <c r="JF85" s="111"/>
      <c r="JG85" s="111"/>
      <c r="JH85" s="111"/>
      <c r="JI85" s="111"/>
      <c r="JJ85" s="111"/>
      <c r="JK85" s="111"/>
      <c r="JL85" s="111"/>
      <c r="JM85" s="111"/>
      <c r="JN85" s="111"/>
      <c r="JO85" s="111"/>
      <c r="JP85" s="111"/>
      <c r="JQ85" s="111"/>
      <c r="JR85" s="111"/>
      <c r="JS85" s="111"/>
      <c r="JT85" s="111"/>
      <c r="JU85" s="111"/>
      <c r="JV85" s="111"/>
      <c r="JW85" s="111"/>
      <c r="JX85" s="111"/>
      <c r="JY85" s="111"/>
      <c r="JZ85" s="111"/>
      <c r="KA85" s="111"/>
      <c r="KB85" s="111"/>
      <c r="KC85" s="111"/>
      <c r="KD85" s="111"/>
      <c r="KE85" s="111"/>
      <c r="KF85" s="111"/>
      <c r="KG85" s="111"/>
      <c r="KH85" s="111"/>
      <c r="KI85" s="111"/>
      <c r="KJ85" s="111"/>
      <c r="KK85" s="111"/>
      <c r="KL85" s="111"/>
      <c r="KM85" s="111"/>
      <c r="KN85" s="111"/>
      <c r="KO85" s="111"/>
      <c r="KP85" s="111"/>
      <c r="KQ85" s="111"/>
      <c r="KR85" s="111"/>
      <c r="KS85" s="111"/>
      <c r="KT85" s="111"/>
      <c r="KU85" s="111"/>
      <c r="KV85" s="111"/>
      <c r="KW85" s="111"/>
      <c r="KX85" s="111"/>
      <c r="KY85" s="111"/>
      <c r="KZ85" s="111"/>
      <c r="LA85" s="111"/>
      <c r="LB85" s="111"/>
      <c r="LC85" s="111"/>
      <c r="LD85" s="111"/>
      <c r="LE85" s="111"/>
      <c r="LF85" s="111"/>
      <c r="LG85" s="111"/>
      <c r="LH85" s="111"/>
      <c r="LI85" s="111"/>
      <c r="LJ85" s="111"/>
      <c r="LK85" s="111"/>
      <c r="LL85" s="111"/>
      <c r="LM85" s="111"/>
      <c r="LN85" s="111"/>
      <c r="LO85" s="111"/>
      <c r="LP85" s="111"/>
      <c r="LQ85" s="111"/>
      <c r="LR85" s="111"/>
      <c r="LS85" s="111"/>
      <c r="LT85" s="111"/>
      <c r="LU85" s="111"/>
      <c r="LV85" s="111"/>
      <c r="LW85" s="111"/>
      <c r="LX85" s="111"/>
      <c r="LY85" s="111"/>
      <c r="LZ85" s="111"/>
      <c r="MA85" s="111"/>
      <c r="MB85" s="111"/>
      <c r="MC85" s="111"/>
      <c r="MD85" s="111"/>
      <c r="ME85" s="111"/>
      <c r="MF85" s="111"/>
      <c r="MG85" s="111"/>
      <c r="MH85" s="111"/>
      <c r="MI85" s="111"/>
      <c r="MJ85" s="111"/>
      <c r="MK85" s="111"/>
      <c r="ML85" s="111"/>
      <c r="MM85" s="111"/>
      <c r="MN85" s="111"/>
      <c r="MO85" s="111"/>
      <c r="MP85" s="111"/>
      <c r="MQ85" s="111"/>
      <c r="MR85" s="111"/>
      <c r="MS85" s="111"/>
      <c r="MT85" s="111"/>
      <c r="MU85" s="111"/>
      <c r="MV85" s="111"/>
      <c r="MW85" s="111"/>
      <c r="MX85" s="111"/>
      <c r="MY85" s="111"/>
      <c r="MZ85" s="111"/>
      <c r="NA85" s="111"/>
      <c r="NB85" s="111"/>
      <c r="NC85" s="111"/>
      <c r="ND85" s="111"/>
      <c r="NE85" s="111"/>
      <c r="NF85" s="111"/>
      <c r="NG85" s="111"/>
      <c r="NH85" s="111"/>
      <c r="NI85" s="111"/>
      <c r="NJ85" s="111"/>
      <c r="NK85" s="111"/>
      <c r="NL85" s="111"/>
      <c r="NM85" s="111"/>
      <c r="NN85" s="111"/>
      <c r="NO85" s="111"/>
      <c r="NP85" s="111"/>
      <c r="NQ85" s="111"/>
      <c r="NR85" s="111"/>
      <c r="NS85" s="111"/>
      <c r="NT85" s="111"/>
      <c r="NU85" s="111"/>
      <c r="NV85" s="111"/>
      <c r="NW85" s="111"/>
      <c r="NX85" s="111"/>
      <c r="NY85" s="111"/>
      <c r="NZ85" s="111"/>
      <c r="OA85" s="111"/>
      <c r="OB85" s="111"/>
      <c r="OC85" s="111"/>
      <c r="OD85" s="111"/>
      <c r="OE85" s="111"/>
      <c r="OF85" s="111"/>
      <c r="OG85" s="111"/>
      <c r="OH85" s="111"/>
      <c r="OI85" s="111"/>
      <c r="OJ85" s="111"/>
      <c r="OK85" s="111"/>
      <c r="OL85" s="111"/>
      <c r="OM85" s="111"/>
      <c r="ON85" s="111"/>
      <c r="OO85" s="111"/>
      <c r="OP85" s="111"/>
      <c r="OQ85" s="111"/>
      <c r="OR85" s="111"/>
      <c r="OS85" s="111"/>
      <c r="OT85" s="111"/>
      <c r="OU85" s="111"/>
      <c r="OV85" s="111"/>
      <c r="OW85" s="111"/>
      <c r="OX85" s="111"/>
      <c r="OY85" s="111"/>
      <c r="OZ85" s="111"/>
      <c r="PA85" s="111"/>
      <c r="PB85" s="111"/>
      <c r="PC85" s="111"/>
      <c r="PD85" s="111"/>
      <c r="PE85" s="111"/>
      <c r="PF85" s="111"/>
      <c r="PG85" s="111"/>
      <c r="PH85" s="111"/>
      <c r="PI85" s="111"/>
      <c r="PJ85" s="111"/>
      <c r="PK85" s="111"/>
      <c r="PL85" s="111"/>
      <c r="PM85" s="111"/>
      <c r="PN85" s="111"/>
      <c r="PO85" s="111"/>
      <c r="PP85" s="111"/>
      <c r="PQ85" s="111"/>
      <c r="PR85" s="111"/>
      <c r="PS85" s="111"/>
      <c r="PT85" s="111"/>
      <c r="PU85" s="111"/>
      <c r="PV85" s="111"/>
      <c r="PW85" s="111"/>
      <c r="PX85" s="111"/>
      <c r="PY85" s="111"/>
      <c r="PZ85" s="111"/>
      <c r="QA85" s="111"/>
      <c r="QB85" s="111"/>
      <c r="QC85" s="111"/>
      <c r="QD85" s="111"/>
      <c r="QE85" s="111"/>
      <c r="QF85" s="111"/>
      <c r="QG85" s="111"/>
      <c r="QH85" s="111"/>
      <c r="QI85" s="111"/>
      <c r="QJ85" s="111"/>
      <c r="QK85" s="111"/>
      <c r="QL85" s="111"/>
      <c r="QM85" s="111"/>
      <c r="QN85" s="111"/>
      <c r="QO85" s="111"/>
      <c r="QP85" s="111"/>
      <c r="QQ85" s="111"/>
      <c r="QR85" s="111"/>
      <c r="QS85" s="111"/>
      <c r="QT85" s="111"/>
      <c r="QU85" s="111"/>
      <c r="QV85" s="111"/>
      <c r="QW85" s="111"/>
      <c r="QX85" s="111"/>
      <c r="QY85" s="111"/>
      <c r="QZ85" s="111"/>
      <c r="RA85" s="111"/>
      <c r="RB85" s="111"/>
      <c r="RC85" s="111"/>
      <c r="RD85" s="111"/>
      <c r="RE85" s="111"/>
      <c r="RF85" s="111"/>
      <c r="RG85" s="111"/>
      <c r="RH85" s="111"/>
      <c r="RI85" s="111"/>
      <c r="RJ85" s="111"/>
      <c r="RK85" s="111"/>
      <c r="RL85" s="111"/>
      <c r="RM85" s="111"/>
      <c r="RN85" s="111"/>
      <c r="RO85" s="111"/>
      <c r="RP85" s="111"/>
      <c r="RQ85" s="111"/>
      <c r="RR85" s="111"/>
      <c r="RS85" s="111"/>
      <c r="RT85" s="111"/>
      <c r="RU85" s="111"/>
      <c r="RV85" s="111"/>
      <c r="RW85" s="111"/>
      <c r="RX85" s="111"/>
      <c r="RY85" s="111"/>
      <c r="RZ85" s="111"/>
      <c r="SA85" s="111"/>
      <c r="SB85" s="111"/>
      <c r="SC85" s="111"/>
      <c r="SD85" s="111"/>
      <c r="SE85" s="111"/>
      <c r="SF85" s="111"/>
      <c r="SG85" s="111"/>
      <c r="SH85" s="111"/>
      <c r="SI85" s="111"/>
      <c r="SJ85" s="111"/>
      <c r="SK85" s="111"/>
      <c r="SL85" s="111"/>
      <c r="SM85" s="111"/>
      <c r="SN85" s="111"/>
      <c r="SO85" s="111"/>
      <c r="SP85" s="111"/>
      <c r="SQ85" s="111"/>
      <c r="SR85" s="111"/>
      <c r="SS85" s="111"/>
      <c r="ST85" s="111"/>
      <c r="SU85" s="111"/>
      <c r="SV85" s="111"/>
      <c r="SW85" s="111"/>
      <c r="SX85" s="111"/>
      <c r="SY85" s="111"/>
      <c r="SZ85" s="111"/>
      <c r="TA85" s="111"/>
      <c r="TB85" s="111"/>
      <c r="TC85" s="111"/>
      <c r="TD85" s="111"/>
      <c r="TE85" s="111"/>
      <c r="TF85" s="111"/>
      <c r="TG85" s="111"/>
      <c r="TH85" s="111"/>
      <c r="TI85" s="111"/>
      <c r="TJ85" s="111"/>
      <c r="TK85" s="111"/>
      <c r="TL85" s="111"/>
      <c r="TM85" s="111"/>
      <c r="TN85" s="111"/>
    </row>
    <row r="86" spans="1:534" ht="12.75" customHeight="1" x14ac:dyDescent="0.2">
      <c r="A86" s="111"/>
      <c r="B86" s="111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4"/>
      <c r="N86" s="114"/>
      <c r="O86" s="114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7"/>
      <c r="CC86" s="117"/>
      <c r="CD86" s="111"/>
      <c r="CE86" s="111"/>
      <c r="CF86" s="111"/>
      <c r="CG86" s="117"/>
      <c r="CH86" s="117"/>
      <c r="CI86" s="111"/>
      <c r="CJ86" s="111"/>
      <c r="CK86" s="111"/>
      <c r="CL86" s="117"/>
      <c r="CM86" s="111"/>
      <c r="CN86" s="117"/>
      <c r="CO86" s="117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111"/>
      <c r="FA86" s="111"/>
      <c r="FB86" s="111"/>
      <c r="FC86" s="111"/>
      <c r="FD86" s="111"/>
      <c r="FE86" s="111"/>
      <c r="FF86" s="111"/>
      <c r="FG86" s="111"/>
      <c r="FH86" s="111"/>
      <c r="FI86" s="111"/>
      <c r="FJ86" s="111"/>
      <c r="FK86" s="111"/>
      <c r="FL86" s="111"/>
      <c r="FM86" s="111"/>
      <c r="FN86" s="112"/>
      <c r="FO86" s="112"/>
      <c r="FP86" s="112"/>
      <c r="FQ86" s="111"/>
      <c r="FR86" s="111"/>
      <c r="FS86" s="111"/>
      <c r="FT86" s="111"/>
      <c r="FU86" s="111"/>
      <c r="FV86" s="111"/>
      <c r="FW86" s="111"/>
      <c r="FX86" s="111"/>
      <c r="FY86" s="111"/>
      <c r="FZ86" s="111"/>
      <c r="GA86" s="111"/>
      <c r="GB86" s="111"/>
      <c r="GC86" s="111"/>
      <c r="GD86" s="111"/>
      <c r="GE86" s="111"/>
      <c r="GF86" s="111"/>
      <c r="GG86" s="111"/>
      <c r="GH86" s="111"/>
      <c r="GI86" s="111"/>
      <c r="GJ86" s="111"/>
      <c r="GK86" s="111"/>
      <c r="GL86" s="111"/>
      <c r="GM86" s="111"/>
      <c r="GN86" s="111"/>
      <c r="GO86" s="111"/>
      <c r="GP86" s="111"/>
      <c r="GQ86" s="111"/>
      <c r="GR86" s="111"/>
      <c r="GS86" s="111"/>
      <c r="GT86" s="111"/>
      <c r="GU86" s="111"/>
      <c r="GV86" s="111"/>
      <c r="GW86" s="111"/>
      <c r="GX86" s="111"/>
      <c r="GY86" s="111"/>
      <c r="GZ86" s="111"/>
      <c r="HA86" s="111"/>
      <c r="HB86" s="111"/>
      <c r="HC86" s="111"/>
      <c r="HD86" s="111"/>
      <c r="HE86" s="111"/>
      <c r="HF86" s="111"/>
      <c r="HG86" s="116"/>
      <c r="HH86" s="111"/>
      <c r="HI86" s="111"/>
      <c r="HJ86" s="111"/>
      <c r="HK86" s="111"/>
      <c r="HL86" s="111"/>
      <c r="HM86" s="111"/>
      <c r="HN86" s="111"/>
      <c r="HO86" s="111"/>
      <c r="HP86" s="111"/>
      <c r="HQ86" s="111"/>
      <c r="HR86" s="111"/>
      <c r="HS86" s="111"/>
      <c r="HT86" s="111"/>
      <c r="HU86" s="111"/>
      <c r="HV86" s="111"/>
      <c r="HW86" s="111"/>
      <c r="HX86" s="111"/>
      <c r="HY86" s="111"/>
      <c r="HZ86" s="111"/>
      <c r="IA86" s="111"/>
      <c r="IB86" s="111"/>
      <c r="IC86" s="111"/>
      <c r="ID86" s="111"/>
      <c r="IE86" s="111"/>
      <c r="IF86" s="111"/>
      <c r="IG86" s="111"/>
      <c r="IH86" s="111"/>
      <c r="II86" s="111"/>
      <c r="IJ86" s="111"/>
      <c r="IK86" s="111"/>
      <c r="IL86" s="111"/>
      <c r="IM86" s="111"/>
      <c r="IN86" s="111"/>
      <c r="IO86" s="111"/>
      <c r="IP86" s="111"/>
      <c r="IQ86" s="111"/>
      <c r="IR86" s="111"/>
      <c r="IS86" s="111"/>
      <c r="IT86" s="111"/>
      <c r="IU86" s="111"/>
      <c r="IV86" s="111"/>
      <c r="IW86" s="111"/>
      <c r="IX86" s="111"/>
      <c r="IY86" s="111"/>
      <c r="IZ86" s="111"/>
      <c r="JA86" s="111"/>
      <c r="JB86" s="111"/>
      <c r="JC86" s="111"/>
      <c r="JD86" s="111"/>
      <c r="JE86" s="111"/>
      <c r="JF86" s="111"/>
      <c r="JG86" s="111"/>
      <c r="JH86" s="111"/>
      <c r="JI86" s="111"/>
      <c r="JJ86" s="111"/>
      <c r="JK86" s="111"/>
      <c r="JL86" s="111"/>
      <c r="JM86" s="111"/>
      <c r="JN86" s="111"/>
      <c r="JO86" s="111"/>
      <c r="JP86" s="111"/>
      <c r="JQ86" s="111"/>
      <c r="JR86" s="111"/>
      <c r="JS86" s="111"/>
      <c r="JT86" s="111"/>
      <c r="JU86" s="111"/>
      <c r="JV86" s="111"/>
      <c r="JW86" s="111"/>
      <c r="JX86" s="111"/>
      <c r="JY86" s="111"/>
      <c r="JZ86" s="111"/>
      <c r="KA86" s="111"/>
      <c r="KB86" s="111"/>
      <c r="KC86" s="111"/>
      <c r="KD86" s="111"/>
      <c r="KE86" s="111"/>
      <c r="KF86" s="111"/>
      <c r="KG86" s="111"/>
      <c r="KH86" s="111"/>
      <c r="KI86" s="111"/>
      <c r="KJ86" s="111"/>
      <c r="KK86" s="111"/>
      <c r="KL86" s="111"/>
      <c r="KM86" s="111"/>
      <c r="KN86" s="111"/>
      <c r="KO86" s="111"/>
      <c r="KP86" s="111"/>
      <c r="KQ86" s="111"/>
      <c r="KR86" s="111"/>
      <c r="KS86" s="111"/>
      <c r="KT86" s="111"/>
      <c r="KU86" s="111"/>
      <c r="KV86" s="111"/>
      <c r="KW86" s="111"/>
      <c r="KX86" s="111"/>
      <c r="KY86" s="111"/>
      <c r="KZ86" s="111"/>
      <c r="LA86" s="111"/>
      <c r="LB86" s="111"/>
      <c r="LC86" s="111"/>
      <c r="LD86" s="111"/>
      <c r="LE86" s="111"/>
      <c r="LF86" s="111"/>
      <c r="LG86" s="111"/>
      <c r="LH86" s="111"/>
      <c r="LI86" s="111"/>
      <c r="LJ86" s="111"/>
      <c r="LK86" s="111"/>
      <c r="LL86" s="111"/>
      <c r="LM86" s="111"/>
      <c r="LN86" s="111"/>
      <c r="LO86" s="111"/>
      <c r="LP86" s="111"/>
      <c r="LQ86" s="111"/>
      <c r="LR86" s="111"/>
      <c r="LS86" s="111"/>
      <c r="LT86" s="111"/>
      <c r="LU86" s="111"/>
      <c r="LV86" s="111"/>
      <c r="LW86" s="111"/>
      <c r="LX86" s="111"/>
      <c r="LY86" s="111"/>
      <c r="LZ86" s="111"/>
      <c r="MA86" s="111"/>
      <c r="MB86" s="111"/>
      <c r="MC86" s="111"/>
      <c r="MD86" s="111"/>
      <c r="ME86" s="111"/>
      <c r="MF86" s="111"/>
      <c r="MG86" s="111"/>
      <c r="MH86" s="111"/>
      <c r="MI86" s="111"/>
      <c r="MJ86" s="111"/>
      <c r="MK86" s="111"/>
      <c r="ML86" s="111"/>
      <c r="MM86" s="111"/>
      <c r="MN86" s="111"/>
      <c r="MO86" s="111"/>
      <c r="MP86" s="111"/>
      <c r="MQ86" s="111"/>
      <c r="MR86" s="111"/>
      <c r="MS86" s="111"/>
      <c r="MT86" s="111"/>
      <c r="MU86" s="111"/>
      <c r="MV86" s="111"/>
      <c r="MW86" s="111"/>
      <c r="MX86" s="111"/>
      <c r="MY86" s="111"/>
      <c r="MZ86" s="111"/>
      <c r="NA86" s="111"/>
      <c r="NB86" s="111"/>
      <c r="NC86" s="111"/>
      <c r="ND86" s="111"/>
      <c r="NE86" s="111"/>
      <c r="NF86" s="111"/>
      <c r="NG86" s="111"/>
      <c r="NH86" s="111"/>
      <c r="NI86" s="111"/>
      <c r="NJ86" s="111"/>
      <c r="NK86" s="111"/>
      <c r="NL86" s="111"/>
      <c r="NM86" s="111"/>
      <c r="NN86" s="111"/>
      <c r="NO86" s="111"/>
      <c r="NP86" s="111"/>
      <c r="NQ86" s="111"/>
      <c r="NR86" s="111"/>
      <c r="NS86" s="111"/>
      <c r="NT86" s="111"/>
      <c r="NU86" s="111"/>
      <c r="NV86" s="111"/>
      <c r="NW86" s="111"/>
      <c r="NX86" s="111"/>
      <c r="NY86" s="111"/>
      <c r="NZ86" s="111"/>
      <c r="OA86" s="111"/>
      <c r="OB86" s="111"/>
      <c r="OC86" s="111"/>
      <c r="OD86" s="111"/>
      <c r="OE86" s="111"/>
      <c r="OF86" s="111"/>
      <c r="OG86" s="111"/>
      <c r="OH86" s="111"/>
      <c r="OI86" s="111"/>
      <c r="OJ86" s="111"/>
      <c r="OK86" s="111"/>
      <c r="OL86" s="111"/>
      <c r="OM86" s="111"/>
      <c r="ON86" s="111"/>
      <c r="OO86" s="111"/>
      <c r="OP86" s="111"/>
      <c r="OQ86" s="111"/>
      <c r="OR86" s="111"/>
      <c r="OS86" s="111"/>
      <c r="OT86" s="111"/>
      <c r="OU86" s="111"/>
      <c r="OV86" s="111"/>
      <c r="OW86" s="111"/>
      <c r="OX86" s="111"/>
      <c r="OY86" s="111"/>
      <c r="OZ86" s="111"/>
      <c r="PA86" s="111"/>
      <c r="PB86" s="111"/>
      <c r="PC86" s="111"/>
      <c r="PD86" s="111"/>
      <c r="PE86" s="111"/>
      <c r="PF86" s="111"/>
      <c r="PG86" s="111"/>
      <c r="PH86" s="111"/>
      <c r="PI86" s="111"/>
      <c r="PJ86" s="111"/>
      <c r="PK86" s="111"/>
      <c r="PL86" s="111"/>
      <c r="PM86" s="111"/>
      <c r="PN86" s="111"/>
      <c r="PO86" s="111"/>
      <c r="PP86" s="111"/>
      <c r="PQ86" s="111"/>
      <c r="PR86" s="111"/>
      <c r="PS86" s="111"/>
      <c r="PT86" s="111"/>
      <c r="PU86" s="111"/>
      <c r="PV86" s="111"/>
      <c r="PW86" s="111"/>
      <c r="PX86" s="111"/>
      <c r="PY86" s="111"/>
      <c r="PZ86" s="111"/>
      <c r="QA86" s="111"/>
      <c r="QB86" s="111"/>
      <c r="QC86" s="111"/>
      <c r="QD86" s="111"/>
      <c r="QE86" s="111"/>
      <c r="QF86" s="111"/>
      <c r="QG86" s="111"/>
      <c r="QH86" s="111"/>
      <c r="QI86" s="111"/>
      <c r="QJ86" s="111"/>
      <c r="QK86" s="111"/>
      <c r="QL86" s="111"/>
      <c r="QM86" s="111"/>
      <c r="QN86" s="111"/>
      <c r="QO86" s="111"/>
      <c r="QP86" s="111"/>
      <c r="QQ86" s="111"/>
      <c r="QR86" s="111"/>
      <c r="QS86" s="111"/>
      <c r="QT86" s="111"/>
      <c r="QU86" s="111"/>
      <c r="QV86" s="111"/>
      <c r="QW86" s="111"/>
      <c r="QX86" s="111"/>
      <c r="QY86" s="111"/>
      <c r="QZ86" s="111"/>
      <c r="RA86" s="111"/>
      <c r="RB86" s="111"/>
      <c r="RC86" s="111"/>
      <c r="RD86" s="111"/>
      <c r="RE86" s="111"/>
      <c r="RF86" s="111"/>
      <c r="RG86" s="111"/>
      <c r="RH86" s="111"/>
      <c r="RI86" s="111"/>
      <c r="RJ86" s="111"/>
      <c r="RK86" s="111"/>
      <c r="RL86" s="111"/>
      <c r="RM86" s="111"/>
      <c r="RN86" s="111"/>
      <c r="RO86" s="111"/>
      <c r="RP86" s="111"/>
      <c r="RQ86" s="111"/>
      <c r="RR86" s="111"/>
      <c r="RS86" s="111"/>
      <c r="RT86" s="111"/>
      <c r="RU86" s="111"/>
      <c r="RV86" s="111"/>
      <c r="RW86" s="111"/>
      <c r="RX86" s="111"/>
      <c r="RY86" s="111"/>
      <c r="RZ86" s="111"/>
      <c r="SA86" s="111"/>
      <c r="SB86" s="111"/>
      <c r="SC86" s="111"/>
      <c r="SD86" s="111"/>
      <c r="SE86" s="111"/>
      <c r="SF86" s="111"/>
      <c r="SG86" s="111"/>
      <c r="SH86" s="111"/>
      <c r="SI86" s="111"/>
      <c r="SJ86" s="111"/>
      <c r="SK86" s="111"/>
      <c r="SL86" s="111"/>
      <c r="SM86" s="111"/>
      <c r="SN86" s="111"/>
      <c r="SO86" s="111"/>
      <c r="SP86" s="111"/>
      <c r="SQ86" s="111"/>
      <c r="SR86" s="111"/>
      <c r="SS86" s="111"/>
      <c r="ST86" s="111"/>
      <c r="SU86" s="111"/>
      <c r="SV86" s="111"/>
      <c r="SW86" s="111"/>
      <c r="SX86" s="111"/>
      <c r="SY86" s="111"/>
      <c r="SZ86" s="111"/>
      <c r="TA86" s="111"/>
      <c r="TB86" s="111"/>
      <c r="TC86" s="111"/>
      <c r="TD86" s="111"/>
      <c r="TE86" s="111"/>
      <c r="TF86" s="111"/>
      <c r="TG86" s="111"/>
      <c r="TH86" s="111"/>
      <c r="TI86" s="111"/>
      <c r="TJ86" s="111"/>
      <c r="TK86" s="111"/>
      <c r="TL86" s="111"/>
      <c r="TM86" s="111"/>
      <c r="TN86" s="111"/>
    </row>
    <row r="87" spans="1:534" ht="12.75" customHeight="1" x14ac:dyDescent="0.2">
      <c r="A87" s="111"/>
      <c r="B87" s="111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4"/>
      <c r="N87" s="114"/>
      <c r="O87" s="114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7"/>
      <c r="CC87" s="117"/>
      <c r="CD87" s="111"/>
      <c r="CE87" s="111"/>
      <c r="CF87" s="111"/>
      <c r="CG87" s="117"/>
      <c r="CH87" s="117"/>
      <c r="CI87" s="111"/>
      <c r="CJ87" s="111"/>
      <c r="CK87" s="111"/>
      <c r="CL87" s="117"/>
      <c r="CM87" s="111"/>
      <c r="CN87" s="117"/>
      <c r="CO87" s="117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1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1"/>
      <c r="EY87" s="111"/>
      <c r="EZ87" s="111"/>
      <c r="FA87" s="111"/>
      <c r="FB87" s="111"/>
      <c r="FC87" s="111"/>
      <c r="FD87" s="111"/>
      <c r="FE87" s="111"/>
      <c r="FF87" s="111"/>
      <c r="FG87" s="111"/>
      <c r="FH87" s="111"/>
      <c r="FI87" s="111"/>
      <c r="FJ87" s="111"/>
      <c r="FK87" s="111"/>
      <c r="FL87" s="111"/>
      <c r="FM87" s="111"/>
      <c r="FN87" s="112"/>
      <c r="FO87" s="112"/>
      <c r="FP87" s="112"/>
      <c r="FQ87" s="111"/>
      <c r="FR87" s="111"/>
      <c r="FS87" s="111"/>
      <c r="FT87" s="111"/>
      <c r="FU87" s="111"/>
      <c r="FV87" s="111"/>
      <c r="FW87" s="111"/>
      <c r="FX87" s="111"/>
      <c r="FY87" s="111"/>
      <c r="FZ87" s="111"/>
      <c r="GA87" s="111"/>
      <c r="GB87" s="111"/>
      <c r="GC87" s="111"/>
      <c r="GD87" s="111"/>
      <c r="GE87" s="111"/>
      <c r="GF87" s="111"/>
      <c r="GG87" s="111"/>
      <c r="GH87" s="111"/>
      <c r="GI87" s="111"/>
      <c r="GJ87" s="111"/>
      <c r="GK87" s="111"/>
      <c r="GL87" s="111"/>
      <c r="GM87" s="111"/>
      <c r="GN87" s="111"/>
      <c r="GO87" s="111"/>
      <c r="GP87" s="111"/>
      <c r="GQ87" s="111"/>
      <c r="GR87" s="111"/>
      <c r="GS87" s="111"/>
      <c r="GT87" s="111"/>
      <c r="GU87" s="111"/>
      <c r="GV87" s="111"/>
      <c r="GW87" s="111"/>
      <c r="GX87" s="111"/>
      <c r="GY87" s="111"/>
      <c r="GZ87" s="111"/>
      <c r="HA87" s="111"/>
      <c r="HB87" s="111"/>
      <c r="HC87" s="111"/>
      <c r="HD87" s="111"/>
      <c r="HE87" s="111"/>
      <c r="HF87" s="111"/>
      <c r="HG87" s="116"/>
      <c r="HH87" s="111"/>
      <c r="HI87" s="111"/>
      <c r="HJ87" s="111"/>
      <c r="HK87" s="111"/>
      <c r="HL87" s="111"/>
      <c r="HM87" s="111"/>
      <c r="HN87" s="111"/>
      <c r="HO87" s="111"/>
      <c r="HP87" s="111"/>
      <c r="HQ87" s="111"/>
      <c r="HR87" s="111"/>
      <c r="HS87" s="111"/>
      <c r="HT87" s="111"/>
      <c r="HU87" s="111"/>
      <c r="HV87" s="111"/>
      <c r="HW87" s="111"/>
      <c r="HX87" s="111"/>
      <c r="HY87" s="111"/>
      <c r="HZ87" s="111"/>
      <c r="IA87" s="111"/>
      <c r="IB87" s="111"/>
      <c r="IC87" s="111"/>
      <c r="ID87" s="111"/>
      <c r="IE87" s="111"/>
      <c r="IF87" s="111"/>
      <c r="IG87" s="111"/>
      <c r="IH87" s="111"/>
      <c r="II87" s="111"/>
      <c r="IJ87" s="111"/>
      <c r="IK87" s="111"/>
      <c r="IL87" s="111"/>
      <c r="IM87" s="111"/>
      <c r="IN87" s="111"/>
      <c r="IO87" s="111"/>
      <c r="IP87" s="111"/>
      <c r="IQ87" s="111"/>
      <c r="IR87" s="111"/>
      <c r="IS87" s="111"/>
      <c r="IT87" s="111"/>
      <c r="IU87" s="111"/>
      <c r="IV87" s="111"/>
      <c r="IW87" s="111"/>
      <c r="IX87" s="111"/>
      <c r="IY87" s="111"/>
      <c r="IZ87" s="111"/>
      <c r="JA87" s="111"/>
      <c r="JB87" s="111"/>
      <c r="JC87" s="111"/>
      <c r="JD87" s="111"/>
      <c r="JE87" s="111"/>
      <c r="JF87" s="111"/>
      <c r="JG87" s="111"/>
      <c r="JH87" s="111"/>
      <c r="JI87" s="111"/>
      <c r="JJ87" s="111"/>
      <c r="JK87" s="111"/>
      <c r="JL87" s="111"/>
      <c r="JM87" s="111"/>
      <c r="JN87" s="111"/>
      <c r="JO87" s="111"/>
      <c r="JP87" s="111"/>
      <c r="JQ87" s="111"/>
      <c r="JR87" s="111"/>
      <c r="JS87" s="111"/>
      <c r="JT87" s="111"/>
      <c r="JU87" s="111"/>
      <c r="JV87" s="111"/>
      <c r="JW87" s="111"/>
      <c r="JX87" s="111"/>
      <c r="JY87" s="111"/>
      <c r="JZ87" s="111"/>
      <c r="KA87" s="111"/>
      <c r="KB87" s="111"/>
      <c r="KC87" s="111"/>
      <c r="KD87" s="111"/>
      <c r="KE87" s="111"/>
      <c r="KF87" s="111"/>
      <c r="KG87" s="111"/>
      <c r="KH87" s="111"/>
      <c r="KI87" s="111"/>
      <c r="KJ87" s="111"/>
      <c r="KK87" s="111"/>
      <c r="KL87" s="111"/>
      <c r="KM87" s="111"/>
      <c r="KN87" s="111"/>
      <c r="KO87" s="111"/>
      <c r="KP87" s="111"/>
      <c r="KQ87" s="111"/>
      <c r="KR87" s="111"/>
      <c r="KS87" s="111"/>
      <c r="KT87" s="111"/>
      <c r="KU87" s="111"/>
      <c r="KV87" s="111"/>
      <c r="KW87" s="111"/>
      <c r="KX87" s="111"/>
      <c r="KY87" s="111"/>
      <c r="KZ87" s="111"/>
      <c r="LA87" s="111"/>
      <c r="LB87" s="111"/>
      <c r="LC87" s="111"/>
      <c r="LD87" s="111"/>
      <c r="LE87" s="111"/>
      <c r="LF87" s="111"/>
      <c r="LG87" s="111"/>
      <c r="LH87" s="111"/>
      <c r="LI87" s="111"/>
      <c r="LJ87" s="111"/>
      <c r="LK87" s="111"/>
      <c r="LL87" s="111"/>
      <c r="LM87" s="111"/>
      <c r="LN87" s="111"/>
      <c r="LO87" s="111"/>
      <c r="LP87" s="111"/>
      <c r="LQ87" s="111"/>
      <c r="LR87" s="111"/>
      <c r="LS87" s="111"/>
      <c r="LT87" s="111"/>
      <c r="LU87" s="111"/>
      <c r="LV87" s="111"/>
      <c r="LW87" s="111"/>
      <c r="LX87" s="111"/>
      <c r="LY87" s="111"/>
      <c r="LZ87" s="111"/>
      <c r="MA87" s="111"/>
      <c r="MB87" s="111"/>
      <c r="MC87" s="111"/>
      <c r="MD87" s="111"/>
      <c r="ME87" s="111"/>
      <c r="MF87" s="111"/>
      <c r="MG87" s="111"/>
      <c r="MH87" s="111"/>
      <c r="MI87" s="111"/>
      <c r="MJ87" s="111"/>
      <c r="MK87" s="111"/>
      <c r="ML87" s="111"/>
      <c r="MM87" s="111"/>
      <c r="MN87" s="111"/>
      <c r="MO87" s="111"/>
      <c r="MP87" s="111"/>
      <c r="MQ87" s="111"/>
      <c r="MR87" s="111"/>
      <c r="MS87" s="111"/>
      <c r="MT87" s="111"/>
      <c r="MU87" s="111"/>
      <c r="MV87" s="111"/>
      <c r="MW87" s="111"/>
      <c r="MX87" s="111"/>
      <c r="MY87" s="111"/>
      <c r="MZ87" s="111"/>
      <c r="NA87" s="111"/>
      <c r="NB87" s="111"/>
      <c r="NC87" s="111"/>
      <c r="ND87" s="111"/>
      <c r="NE87" s="111"/>
      <c r="NF87" s="111"/>
      <c r="NG87" s="111"/>
      <c r="NH87" s="111"/>
      <c r="NI87" s="111"/>
      <c r="NJ87" s="111"/>
      <c r="NK87" s="111"/>
      <c r="NL87" s="111"/>
      <c r="NM87" s="111"/>
      <c r="NN87" s="111"/>
      <c r="NO87" s="111"/>
      <c r="NP87" s="111"/>
      <c r="NQ87" s="111"/>
      <c r="NR87" s="111"/>
      <c r="NS87" s="111"/>
      <c r="NT87" s="111"/>
      <c r="NU87" s="111"/>
      <c r="NV87" s="111"/>
      <c r="NW87" s="111"/>
      <c r="NX87" s="111"/>
      <c r="NY87" s="111"/>
      <c r="NZ87" s="111"/>
      <c r="OA87" s="111"/>
      <c r="OB87" s="111"/>
      <c r="OC87" s="111"/>
      <c r="OD87" s="111"/>
      <c r="OE87" s="111"/>
      <c r="OF87" s="111"/>
      <c r="OG87" s="111"/>
      <c r="OH87" s="111"/>
      <c r="OI87" s="111"/>
      <c r="OJ87" s="111"/>
      <c r="OK87" s="111"/>
      <c r="OL87" s="111"/>
      <c r="OM87" s="111"/>
      <c r="ON87" s="111"/>
      <c r="OO87" s="111"/>
      <c r="OP87" s="111"/>
      <c r="OQ87" s="111"/>
      <c r="OR87" s="111"/>
      <c r="OS87" s="111"/>
      <c r="OT87" s="111"/>
      <c r="OU87" s="111"/>
      <c r="OV87" s="111"/>
      <c r="OW87" s="111"/>
      <c r="OX87" s="111"/>
      <c r="OY87" s="111"/>
      <c r="OZ87" s="111"/>
      <c r="PA87" s="111"/>
      <c r="PB87" s="111"/>
      <c r="PC87" s="111"/>
      <c r="PD87" s="111"/>
      <c r="PE87" s="111"/>
      <c r="PF87" s="111"/>
      <c r="PG87" s="111"/>
      <c r="PH87" s="111"/>
      <c r="PI87" s="111"/>
      <c r="PJ87" s="111"/>
      <c r="PK87" s="111"/>
      <c r="PL87" s="111"/>
      <c r="PM87" s="111"/>
      <c r="PN87" s="111"/>
      <c r="PO87" s="111"/>
      <c r="PP87" s="111"/>
      <c r="PQ87" s="111"/>
      <c r="PR87" s="111"/>
      <c r="PS87" s="111"/>
      <c r="PT87" s="111"/>
      <c r="PU87" s="111"/>
      <c r="PV87" s="111"/>
      <c r="PW87" s="111"/>
      <c r="PX87" s="111"/>
      <c r="PY87" s="111"/>
      <c r="PZ87" s="111"/>
      <c r="QA87" s="111"/>
      <c r="QB87" s="111"/>
      <c r="QC87" s="111"/>
      <c r="QD87" s="111"/>
      <c r="QE87" s="111"/>
      <c r="QF87" s="111"/>
      <c r="QG87" s="111"/>
      <c r="QH87" s="111"/>
      <c r="QI87" s="111"/>
      <c r="QJ87" s="111"/>
      <c r="QK87" s="111"/>
      <c r="QL87" s="111"/>
      <c r="QM87" s="111"/>
      <c r="QN87" s="111"/>
      <c r="QO87" s="111"/>
      <c r="QP87" s="111"/>
      <c r="QQ87" s="111"/>
      <c r="QR87" s="111"/>
      <c r="QS87" s="111"/>
      <c r="QT87" s="111"/>
      <c r="QU87" s="111"/>
      <c r="QV87" s="111"/>
      <c r="QW87" s="111"/>
      <c r="QX87" s="111"/>
      <c r="QY87" s="111"/>
      <c r="QZ87" s="111"/>
      <c r="RA87" s="111"/>
      <c r="RB87" s="111"/>
      <c r="RC87" s="111"/>
      <c r="RD87" s="111"/>
      <c r="RE87" s="111"/>
      <c r="RF87" s="111"/>
      <c r="RG87" s="111"/>
      <c r="RH87" s="111"/>
      <c r="RI87" s="111"/>
      <c r="RJ87" s="111"/>
      <c r="RK87" s="111"/>
      <c r="RL87" s="111"/>
      <c r="RM87" s="111"/>
      <c r="RN87" s="111"/>
      <c r="RO87" s="111"/>
      <c r="RP87" s="111"/>
      <c r="RQ87" s="111"/>
      <c r="RR87" s="111"/>
      <c r="RS87" s="111"/>
      <c r="RT87" s="111"/>
      <c r="RU87" s="111"/>
      <c r="RV87" s="111"/>
      <c r="RW87" s="111"/>
      <c r="RX87" s="111"/>
      <c r="RY87" s="111"/>
      <c r="RZ87" s="111"/>
      <c r="SA87" s="111"/>
      <c r="SB87" s="111"/>
      <c r="SC87" s="111"/>
      <c r="SD87" s="111"/>
      <c r="SE87" s="111"/>
      <c r="SF87" s="111"/>
      <c r="SG87" s="111"/>
      <c r="SH87" s="111"/>
      <c r="SI87" s="111"/>
      <c r="SJ87" s="111"/>
      <c r="SK87" s="111"/>
      <c r="SL87" s="111"/>
      <c r="SM87" s="111"/>
      <c r="SN87" s="111"/>
      <c r="SO87" s="111"/>
      <c r="SP87" s="111"/>
      <c r="SQ87" s="111"/>
      <c r="SR87" s="111"/>
      <c r="SS87" s="111"/>
      <c r="ST87" s="111"/>
      <c r="SU87" s="111"/>
      <c r="SV87" s="111"/>
      <c r="SW87" s="111"/>
      <c r="SX87" s="111"/>
      <c r="SY87" s="111"/>
      <c r="SZ87" s="111"/>
      <c r="TA87" s="111"/>
      <c r="TB87" s="111"/>
      <c r="TC87" s="111"/>
      <c r="TD87" s="111"/>
      <c r="TE87" s="111"/>
      <c r="TF87" s="111"/>
      <c r="TG87" s="111"/>
      <c r="TH87" s="111"/>
      <c r="TI87" s="111"/>
      <c r="TJ87" s="111"/>
      <c r="TK87" s="111"/>
      <c r="TL87" s="111"/>
      <c r="TM87" s="111"/>
      <c r="TN87" s="111"/>
    </row>
    <row r="88" spans="1:534" ht="12.75" customHeight="1" x14ac:dyDescent="0.2">
      <c r="A88" s="111"/>
      <c r="B88" s="111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4"/>
      <c r="N88" s="114"/>
      <c r="O88" s="114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7"/>
      <c r="CC88" s="117"/>
      <c r="CD88" s="111"/>
      <c r="CE88" s="111"/>
      <c r="CF88" s="111"/>
      <c r="CG88" s="117"/>
      <c r="CH88" s="117"/>
      <c r="CI88" s="111"/>
      <c r="CJ88" s="111"/>
      <c r="CK88" s="111"/>
      <c r="CL88" s="117"/>
      <c r="CM88" s="111"/>
      <c r="CN88" s="117"/>
      <c r="CO88" s="117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1"/>
      <c r="DR88" s="111"/>
      <c r="DS88" s="111"/>
      <c r="DT88" s="111"/>
      <c r="DU88" s="111"/>
      <c r="DV88" s="111"/>
      <c r="DW88" s="111"/>
      <c r="DX88" s="111"/>
      <c r="DY88" s="111"/>
      <c r="DZ88" s="111"/>
      <c r="EA88" s="111"/>
      <c r="EB88" s="111"/>
      <c r="EC88" s="111"/>
      <c r="ED88" s="111"/>
      <c r="EE88" s="111"/>
      <c r="EF88" s="111"/>
      <c r="EG88" s="111"/>
      <c r="EH88" s="111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  <c r="ES88" s="111"/>
      <c r="ET88" s="111"/>
      <c r="EU88" s="111"/>
      <c r="EV88" s="111"/>
      <c r="EW88" s="111"/>
      <c r="EX88" s="111"/>
      <c r="EY88" s="111"/>
      <c r="EZ88" s="111"/>
      <c r="FA88" s="111"/>
      <c r="FB88" s="111"/>
      <c r="FC88" s="111"/>
      <c r="FD88" s="111"/>
      <c r="FE88" s="111"/>
      <c r="FF88" s="111"/>
      <c r="FG88" s="111"/>
      <c r="FH88" s="111"/>
      <c r="FI88" s="111"/>
      <c r="FJ88" s="111"/>
      <c r="FK88" s="111"/>
      <c r="FL88" s="111"/>
      <c r="FM88" s="111"/>
      <c r="FN88" s="112"/>
      <c r="FO88" s="112"/>
      <c r="FP88" s="112"/>
      <c r="FQ88" s="111"/>
      <c r="FR88" s="111"/>
      <c r="FS88" s="111"/>
      <c r="FT88" s="111"/>
      <c r="FU88" s="111"/>
      <c r="FV88" s="111"/>
      <c r="FW88" s="111"/>
      <c r="FX88" s="111"/>
      <c r="FY88" s="111"/>
      <c r="FZ88" s="111"/>
      <c r="GA88" s="111"/>
      <c r="GB88" s="111"/>
      <c r="GC88" s="111"/>
      <c r="GD88" s="111"/>
      <c r="GE88" s="111"/>
      <c r="GF88" s="111"/>
      <c r="GG88" s="111"/>
      <c r="GH88" s="111"/>
      <c r="GI88" s="111"/>
      <c r="GJ88" s="111"/>
      <c r="GK88" s="111"/>
      <c r="GL88" s="111"/>
      <c r="GM88" s="111"/>
      <c r="GN88" s="111"/>
      <c r="GO88" s="111"/>
      <c r="GP88" s="111"/>
      <c r="GQ88" s="111"/>
      <c r="GR88" s="111"/>
      <c r="GS88" s="111"/>
      <c r="GT88" s="111"/>
      <c r="GU88" s="111"/>
      <c r="GV88" s="111"/>
      <c r="GW88" s="111"/>
      <c r="GX88" s="111"/>
      <c r="GY88" s="111"/>
      <c r="GZ88" s="111"/>
      <c r="HA88" s="111"/>
      <c r="HB88" s="111"/>
      <c r="HC88" s="111"/>
      <c r="HD88" s="111"/>
      <c r="HE88" s="111"/>
      <c r="HF88" s="111"/>
      <c r="HG88" s="116"/>
      <c r="HH88" s="111"/>
      <c r="HI88" s="111"/>
      <c r="HJ88" s="111"/>
      <c r="HK88" s="111"/>
      <c r="HL88" s="111"/>
      <c r="HM88" s="111"/>
      <c r="HN88" s="111"/>
      <c r="HO88" s="111"/>
      <c r="HP88" s="111"/>
      <c r="HQ88" s="111"/>
      <c r="HR88" s="111"/>
      <c r="HS88" s="111"/>
      <c r="HT88" s="111"/>
      <c r="HU88" s="111"/>
      <c r="HV88" s="111"/>
      <c r="HW88" s="111"/>
      <c r="HX88" s="111"/>
      <c r="HY88" s="111"/>
      <c r="HZ88" s="111"/>
      <c r="IA88" s="111"/>
      <c r="IB88" s="111"/>
      <c r="IC88" s="111"/>
      <c r="ID88" s="111"/>
      <c r="IE88" s="111"/>
      <c r="IF88" s="111"/>
      <c r="IG88" s="111"/>
      <c r="IH88" s="111"/>
      <c r="II88" s="111"/>
      <c r="IJ88" s="111"/>
      <c r="IK88" s="111"/>
      <c r="IL88" s="111"/>
      <c r="IM88" s="111"/>
      <c r="IN88" s="111"/>
      <c r="IO88" s="111"/>
      <c r="IP88" s="111"/>
      <c r="IQ88" s="111"/>
      <c r="IR88" s="111"/>
      <c r="IS88" s="111"/>
      <c r="IT88" s="111"/>
      <c r="IU88" s="111"/>
      <c r="IV88" s="111"/>
      <c r="IW88" s="111"/>
      <c r="IX88" s="111"/>
      <c r="IY88" s="111"/>
      <c r="IZ88" s="111"/>
      <c r="JA88" s="111"/>
      <c r="JB88" s="111"/>
      <c r="JC88" s="111"/>
      <c r="JD88" s="111"/>
      <c r="JE88" s="111"/>
      <c r="JF88" s="111"/>
      <c r="JG88" s="111"/>
      <c r="JH88" s="111"/>
      <c r="JI88" s="111"/>
      <c r="JJ88" s="111"/>
      <c r="JK88" s="111"/>
      <c r="JL88" s="111"/>
      <c r="JM88" s="111"/>
      <c r="JN88" s="111"/>
      <c r="JO88" s="111"/>
      <c r="JP88" s="111"/>
      <c r="JQ88" s="111"/>
      <c r="JR88" s="111"/>
      <c r="JS88" s="111"/>
      <c r="JT88" s="111"/>
      <c r="JU88" s="111"/>
      <c r="JV88" s="111"/>
      <c r="JW88" s="111"/>
      <c r="JX88" s="111"/>
      <c r="JY88" s="111"/>
      <c r="JZ88" s="111"/>
      <c r="KA88" s="111"/>
      <c r="KB88" s="111"/>
      <c r="KC88" s="111"/>
      <c r="KD88" s="111"/>
      <c r="KE88" s="111"/>
      <c r="KF88" s="111"/>
      <c r="KG88" s="111"/>
      <c r="KH88" s="111"/>
      <c r="KI88" s="111"/>
      <c r="KJ88" s="111"/>
      <c r="KK88" s="111"/>
      <c r="KL88" s="111"/>
      <c r="KM88" s="111"/>
      <c r="KN88" s="111"/>
      <c r="KO88" s="111"/>
      <c r="KP88" s="111"/>
      <c r="KQ88" s="111"/>
      <c r="KR88" s="111"/>
      <c r="KS88" s="111"/>
      <c r="KT88" s="111"/>
      <c r="KU88" s="111"/>
      <c r="KV88" s="111"/>
      <c r="KW88" s="111"/>
      <c r="KX88" s="111"/>
      <c r="KY88" s="111"/>
      <c r="KZ88" s="111"/>
      <c r="LA88" s="111"/>
      <c r="LB88" s="111"/>
      <c r="LC88" s="111"/>
      <c r="LD88" s="111"/>
      <c r="LE88" s="111"/>
      <c r="LF88" s="111"/>
      <c r="LG88" s="111"/>
      <c r="LH88" s="111"/>
      <c r="LI88" s="111"/>
      <c r="LJ88" s="111"/>
      <c r="LK88" s="111"/>
      <c r="LL88" s="111"/>
      <c r="LM88" s="111"/>
      <c r="LN88" s="111"/>
      <c r="LO88" s="111"/>
      <c r="LP88" s="111"/>
      <c r="LQ88" s="111"/>
      <c r="LR88" s="111"/>
      <c r="LS88" s="111"/>
      <c r="LT88" s="111"/>
      <c r="LU88" s="111"/>
      <c r="LV88" s="111"/>
      <c r="LW88" s="111"/>
      <c r="LX88" s="111"/>
      <c r="LY88" s="111"/>
      <c r="LZ88" s="111"/>
      <c r="MA88" s="111"/>
      <c r="MB88" s="111"/>
      <c r="MC88" s="111"/>
      <c r="MD88" s="111"/>
      <c r="ME88" s="111"/>
      <c r="MF88" s="111"/>
      <c r="MG88" s="111"/>
      <c r="MH88" s="111"/>
      <c r="MI88" s="111"/>
      <c r="MJ88" s="111"/>
      <c r="MK88" s="111"/>
      <c r="ML88" s="111"/>
      <c r="MM88" s="111"/>
      <c r="MN88" s="111"/>
      <c r="MO88" s="111"/>
      <c r="MP88" s="111"/>
      <c r="MQ88" s="111"/>
      <c r="MR88" s="111"/>
      <c r="MS88" s="111"/>
      <c r="MT88" s="111"/>
      <c r="MU88" s="111"/>
      <c r="MV88" s="111"/>
      <c r="MW88" s="111"/>
      <c r="MX88" s="111"/>
      <c r="MY88" s="111"/>
      <c r="MZ88" s="111"/>
      <c r="NA88" s="111"/>
      <c r="NB88" s="111"/>
      <c r="NC88" s="111"/>
      <c r="ND88" s="111"/>
      <c r="NE88" s="111"/>
      <c r="NF88" s="111"/>
      <c r="NG88" s="111"/>
      <c r="NH88" s="111"/>
      <c r="NI88" s="111"/>
      <c r="NJ88" s="111"/>
      <c r="NK88" s="111"/>
      <c r="NL88" s="111"/>
      <c r="NM88" s="111"/>
      <c r="NN88" s="111"/>
      <c r="NO88" s="111"/>
      <c r="NP88" s="111"/>
      <c r="NQ88" s="111"/>
      <c r="NR88" s="111"/>
      <c r="NS88" s="111"/>
      <c r="NT88" s="111"/>
      <c r="NU88" s="111"/>
      <c r="NV88" s="111"/>
      <c r="NW88" s="111"/>
      <c r="NX88" s="111"/>
      <c r="NY88" s="111"/>
      <c r="NZ88" s="111"/>
      <c r="OA88" s="111"/>
      <c r="OB88" s="111"/>
      <c r="OC88" s="111"/>
      <c r="OD88" s="111"/>
      <c r="OE88" s="111"/>
      <c r="OF88" s="111"/>
      <c r="OG88" s="111"/>
      <c r="OH88" s="111"/>
      <c r="OI88" s="111"/>
      <c r="OJ88" s="111"/>
      <c r="OK88" s="111"/>
      <c r="OL88" s="111"/>
      <c r="OM88" s="111"/>
      <c r="ON88" s="111"/>
      <c r="OO88" s="111"/>
      <c r="OP88" s="111"/>
      <c r="OQ88" s="111"/>
      <c r="OR88" s="111"/>
      <c r="OS88" s="111"/>
      <c r="OT88" s="111"/>
      <c r="OU88" s="111"/>
      <c r="OV88" s="111"/>
      <c r="OW88" s="111"/>
      <c r="OX88" s="111"/>
      <c r="OY88" s="111"/>
      <c r="OZ88" s="111"/>
      <c r="PA88" s="111"/>
      <c r="PB88" s="111"/>
      <c r="PC88" s="111"/>
      <c r="PD88" s="111"/>
      <c r="PE88" s="111"/>
      <c r="PF88" s="111"/>
      <c r="PG88" s="111"/>
      <c r="PH88" s="111"/>
      <c r="PI88" s="111"/>
      <c r="PJ88" s="111"/>
      <c r="PK88" s="111"/>
      <c r="PL88" s="111"/>
      <c r="PM88" s="111"/>
      <c r="PN88" s="111"/>
      <c r="PO88" s="111"/>
      <c r="PP88" s="111"/>
      <c r="PQ88" s="111"/>
      <c r="PR88" s="111"/>
      <c r="PS88" s="111"/>
      <c r="PT88" s="111"/>
      <c r="PU88" s="111"/>
      <c r="PV88" s="111"/>
      <c r="PW88" s="111"/>
      <c r="PX88" s="111"/>
      <c r="PY88" s="111"/>
      <c r="PZ88" s="111"/>
      <c r="QA88" s="111"/>
      <c r="QB88" s="111"/>
      <c r="QC88" s="111"/>
      <c r="QD88" s="111"/>
      <c r="QE88" s="111"/>
      <c r="QF88" s="111"/>
      <c r="QG88" s="111"/>
      <c r="QH88" s="111"/>
      <c r="QI88" s="111"/>
      <c r="QJ88" s="111"/>
      <c r="QK88" s="111"/>
      <c r="QL88" s="111"/>
      <c r="QM88" s="111"/>
      <c r="QN88" s="111"/>
      <c r="QO88" s="111"/>
      <c r="QP88" s="111"/>
      <c r="QQ88" s="111"/>
      <c r="QR88" s="111"/>
      <c r="QS88" s="111"/>
      <c r="QT88" s="111"/>
      <c r="QU88" s="111"/>
      <c r="QV88" s="111"/>
      <c r="QW88" s="111"/>
      <c r="QX88" s="111"/>
      <c r="QY88" s="111"/>
      <c r="QZ88" s="111"/>
      <c r="RA88" s="111"/>
      <c r="RB88" s="111"/>
      <c r="RC88" s="111"/>
      <c r="RD88" s="111"/>
      <c r="RE88" s="111"/>
      <c r="RF88" s="111"/>
      <c r="RG88" s="111"/>
      <c r="RH88" s="111"/>
      <c r="RI88" s="111"/>
      <c r="RJ88" s="111"/>
      <c r="RK88" s="111"/>
      <c r="RL88" s="111"/>
      <c r="RM88" s="111"/>
      <c r="RN88" s="111"/>
      <c r="RO88" s="111"/>
      <c r="RP88" s="111"/>
      <c r="RQ88" s="111"/>
      <c r="RR88" s="111"/>
      <c r="RS88" s="111"/>
      <c r="RT88" s="111"/>
      <c r="RU88" s="111"/>
      <c r="RV88" s="111"/>
      <c r="RW88" s="111"/>
      <c r="RX88" s="111"/>
      <c r="RY88" s="111"/>
      <c r="RZ88" s="111"/>
      <c r="SA88" s="111"/>
      <c r="SB88" s="111"/>
      <c r="SC88" s="111"/>
      <c r="SD88" s="111"/>
      <c r="SE88" s="111"/>
      <c r="SF88" s="111"/>
      <c r="SG88" s="111"/>
      <c r="SH88" s="111"/>
      <c r="SI88" s="111"/>
      <c r="SJ88" s="111"/>
      <c r="SK88" s="111"/>
      <c r="SL88" s="111"/>
      <c r="SM88" s="111"/>
      <c r="SN88" s="111"/>
      <c r="SO88" s="111"/>
      <c r="SP88" s="111"/>
      <c r="SQ88" s="111"/>
      <c r="SR88" s="111"/>
      <c r="SS88" s="111"/>
      <c r="ST88" s="111"/>
      <c r="SU88" s="111"/>
      <c r="SV88" s="111"/>
      <c r="SW88" s="111"/>
      <c r="SX88" s="111"/>
      <c r="SY88" s="111"/>
      <c r="SZ88" s="111"/>
      <c r="TA88" s="111"/>
      <c r="TB88" s="111"/>
      <c r="TC88" s="111"/>
      <c r="TD88" s="111"/>
      <c r="TE88" s="111"/>
      <c r="TF88" s="111"/>
      <c r="TG88" s="111"/>
      <c r="TH88" s="111"/>
      <c r="TI88" s="111"/>
      <c r="TJ88" s="111"/>
      <c r="TK88" s="111"/>
      <c r="TL88" s="111"/>
      <c r="TM88" s="111"/>
      <c r="TN88" s="111"/>
    </row>
    <row r="89" spans="1:534" ht="12.75" customHeight="1" x14ac:dyDescent="0.2">
      <c r="A89" s="111"/>
      <c r="B89" s="111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4"/>
      <c r="N89" s="114"/>
      <c r="O89" s="114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7"/>
      <c r="CC89" s="117"/>
      <c r="CD89" s="111"/>
      <c r="CE89" s="111"/>
      <c r="CF89" s="111"/>
      <c r="CG89" s="117"/>
      <c r="CH89" s="117"/>
      <c r="CI89" s="111"/>
      <c r="CJ89" s="111"/>
      <c r="CK89" s="111"/>
      <c r="CL89" s="117"/>
      <c r="CM89" s="111"/>
      <c r="CN89" s="117"/>
      <c r="CO89" s="117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DQ89" s="111"/>
      <c r="DR89" s="111"/>
      <c r="DS89" s="111"/>
      <c r="DT89" s="111"/>
      <c r="DU89" s="111"/>
      <c r="DV89" s="111"/>
      <c r="DW89" s="111"/>
      <c r="DX89" s="111"/>
      <c r="DY89" s="111"/>
      <c r="DZ89" s="111"/>
      <c r="EA89" s="111"/>
      <c r="EB89" s="111"/>
      <c r="EC89" s="111"/>
      <c r="ED89" s="111"/>
      <c r="EE89" s="111"/>
      <c r="EF89" s="111"/>
      <c r="EG89" s="111"/>
      <c r="EH89" s="111"/>
      <c r="EI89" s="111"/>
      <c r="EJ89" s="111"/>
      <c r="EK89" s="111"/>
      <c r="EL89" s="111"/>
      <c r="EM89" s="111"/>
      <c r="EN89" s="111"/>
      <c r="EO89" s="111"/>
      <c r="EP89" s="111"/>
      <c r="EQ89" s="111"/>
      <c r="ER89" s="111"/>
      <c r="ES89" s="111"/>
      <c r="ET89" s="111"/>
      <c r="EU89" s="111"/>
      <c r="EV89" s="111"/>
      <c r="EW89" s="111"/>
      <c r="EX89" s="111"/>
      <c r="EY89" s="111"/>
      <c r="EZ89" s="111"/>
      <c r="FA89" s="111"/>
      <c r="FB89" s="111"/>
      <c r="FC89" s="111"/>
      <c r="FD89" s="111"/>
      <c r="FE89" s="111"/>
      <c r="FF89" s="111"/>
      <c r="FG89" s="111"/>
      <c r="FH89" s="111"/>
      <c r="FI89" s="111"/>
      <c r="FJ89" s="111"/>
      <c r="FK89" s="111"/>
      <c r="FL89" s="111"/>
      <c r="FM89" s="111"/>
      <c r="FN89" s="112"/>
      <c r="FO89" s="112"/>
      <c r="FP89" s="112"/>
      <c r="FQ89" s="111"/>
      <c r="FR89" s="111"/>
      <c r="FS89" s="111"/>
      <c r="FT89" s="111"/>
      <c r="FU89" s="111"/>
      <c r="FV89" s="111"/>
      <c r="FW89" s="111"/>
      <c r="FX89" s="111"/>
      <c r="FY89" s="111"/>
      <c r="FZ89" s="111"/>
      <c r="GA89" s="111"/>
      <c r="GB89" s="111"/>
      <c r="GC89" s="111"/>
      <c r="GD89" s="111"/>
      <c r="GE89" s="111"/>
      <c r="GF89" s="111"/>
      <c r="GG89" s="111"/>
      <c r="GH89" s="111"/>
      <c r="GI89" s="111"/>
      <c r="GJ89" s="111"/>
      <c r="GK89" s="111"/>
      <c r="GL89" s="111"/>
      <c r="GM89" s="111"/>
      <c r="GN89" s="111"/>
      <c r="GO89" s="111"/>
      <c r="GP89" s="111"/>
      <c r="GQ89" s="111"/>
      <c r="GR89" s="111"/>
      <c r="GS89" s="111"/>
      <c r="GT89" s="111"/>
      <c r="GU89" s="111"/>
      <c r="GV89" s="111"/>
      <c r="GW89" s="111"/>
      <c r="GX89" s="111"/>
      <c r="GY89" s="111"/>
      <c r="GZ89" s="111"/>
      <c r="HA89" s="111"/>
      <c r="HB89" s="111"/>
      <c r="HC89" s="111"/>
      <c r="HD89" s="111"/>
      <c r="HE89" s="111"/>
      <c r="HF89" s="111"/>
      <c r="HG89" s="116"/>
      <c r="HH89" s="111"/>
      <c r="HI89" s="111"/>
      <c r="HJ89" s="111"/>
      <c r="HK89" s="111"/>
      <c r="HL89" s="111"/>
      <c r="HM89" s="111"/>
      <c r="HN89" s="111"/>
      <c r="HO89" s="111"/>
      <c r="HP89" s="111"/>
      <c r="HQ89" s="111"/>
      <c r="HR89" s="111"/>
      <c r="HS89" s="111"/>
      <c r="HT89" s="111"/>
      <c r="HU89" s="111"/>
      <c r="HV89" s="111"/>
      <c r="HW89" s="111"/>
      <c r="HX89" s="111"/>
      <c r="HY89" s="111"/>
      <c r="HZ89" s="111"/>
      <c r="IA89" s="111"/>
      <c r="IB89" s="111"/>
      <c r="IC89" s="111"/>
      <c r="ID89" s="111"/>
      <c r="IE89" s="111"/>
      <c r="IF89" s="111"/>
      <c r="IG89" s="111"/>
      <c r="IH89" s="111"/>
      <c r="II89" s="111"/>
      <c r="IJ89" s="111"/>
      <c r="IK89" s="111"/>
      <c r="IL89" s="111"/>
      <c r="IM89" s="111"/>
      <c r="IN89" s="111"/>
      <c r="IO89" s="111"/>
      <c r="IP89" s="111"/>
      <c r="IQ89" s="111"/>
      <c r="IR89" s="111"/>
      <c r="IS89" s="111"/>
      <c r="IT89" s="111"/>
      <c r="IU89" s="111"/>
      <c r="IV89" s="111"/>
      <c r="IW89" s="111"/>
      <c r="IX89" s="111"/>
      <c r="IY89" s="111"/>
      <c r="IZ89" s="111"/>
      <c r="JA89" s="111"/>
      <c r="JB89" s="111"/>
      <c r="JC89" s="111"/>
      <c r="JD89" s="111"/>
      <c r="JE89" s="111"/>
      <c r="JF89" s="111"/>
      <c r="JG89" s="111"/>
      <c r="JH89" s="111"/>
      <c r="JI89" s="111"/>
      <c r="JJ89" s="111"/>
      <c r="JK89" s="111"/>
      <c r="JL89" s="111"/>
      <c r="JM89" s="111"/>
      <c r="JN89" s="111"/>
      <c r="JO89" s="111"/>
      <c r="JP89" s="111"/>
      <c r="JQ89" s="111"/>
      <c r="JR89" s="111"/>
      <c r="JS89" s="111"/>
      <c r="JT89" s="111"/>
      <c r="JU89" s="111"/>
      <c r="JV89" s="111"/>
      <c r="JW89" s="111"/>
      <c r="JX89" s="111"/>
      <c r="JY89" s="111"/>
      <c r="JZ89" s="111"/>
      <c r="KA89" s="111"/>
      <c r="KB89" s="111"/>
      <c r="KC89" s="111"/>
      <c r="KD89" s="111"/>
      <c r="KE89" s="111"/>
      <c r="KF89" s="111"/>
      <c r="KG89" s="111"/>
      <c r="KH89" s="111"/>
      <c r="KI89" s="111"/>
      <c r="KJ89" s="111"/>
      <c r="KK89" s="111"/>
      <c r="KL89" s="111"/>
      <c r="KM89" s="111"/>
      <c r="KN89" s="111"/>
      <c r="KO89" s="111"/>
      <c r="KP89" s="111"/>
      <c r="KQ89" s="111"/>
      <c r="KR89" s="111"/>
      <c r="KS89" s="111"/>
      <c r="KT89" s="111"/>
      <c r="KU89" s="111"/>
      <c r="KV89" s="111"/>
      <c r="KW89" s="111"/>
      <c r="KX89" s="111"/>
      <c r="KY89" s="111"/>
      <c r="KZ89" s="111"/>
      <c r="LA89" s="111"/>
      <c r="LB89" s="111"/>
      <c r="LC89" s="111"/>
      <c r="LD89" s="111"/>
      <c r="LE89" s="111"/>
      <c r="LF89" s="111"/>
      <c r="LG89" s="111"/>
      <c r="LH89" s="111"/>
      <c r="LI89" s="111"/>
      <c r="LJ89" s="111"/>
      <c r="LK89" s="111"/>
      <c r="LL89" s="111"/>
      <c r="LM89" s="111"/>
      <c r="LN89" s="111"/>
      <c r="LO89" s="111"/>
      <c r="LP89" s="111"/>
      <c r="LQ89" s="111"/>
      <c r="LR89" s="111"/>
      <c r="LS89" s="111"/>
      <c r="LT89" s="111"/>
      <c r="LU89" s="111"/>
      <c r="LV89" s="111"/>
      <c r="LW89" s="111"/>
      <c r="LX89" s="111"/>
      <c r="LY89" s="111"/>
      <c r="LZ89" s="111"/>
      <c r="MA89" s="111"/>
      <c r="MB89" s="111"/>
      <c r="MC89" s="111"/>
      <c r="MD89" s="111"/>
      <c r="ME89" s="111"/>
      <c r="MF89" s="111"/>
      <c r="MG89" s="111"/>
      <c r="MH89" s="111"/>
      <c r="MI89" s="111"/>
      <c r="MJ89" s="111"/>
      <c r="MK89" s="111"/>
      <c r="ML89" s="111"/>
      <c r="MM89" s="111"/>
      <c r="MN89" s="111"/>
      <c r="MO89" s="111"/>
      <c r="MP89" s="111"/>
      <c r="MQ89" s="111"/>
      <c r="MR89" s="111"/>
      <c r="MS89" s="111"/>
      <c r="MT89" s="111"/>
      <c r="MU89" s="111"/>
      <c r="MV89" s="111"/>
      <c r="MW89" s="111"/>
      <c r="MX89" s="111"/>
      <c r="MY89" s="111"/>
      <c r="MZ89" s="111"/>
      <c r="NA89" s="111"/>
      <c r="NB89" s="111"/>
      <c r="NC89" s="111"/>
      <c r="ND89" s="111"/>
      <c r="NE89" s="111"/>
      <c r="NF89" s="111"/>
      <c r="NG89" s="111"/>
      <c r="NH89" s="111"/>
      <c r="NI89" s="111"/>
      <c r="NJ89" s="111"/>
      <c r="NK89" s="111"/>
      <c r="NL89" s="111"/>
      <c r="NM89" s="111"/>
      <c r="NN89" s="111"/>
      <c r="NO89" s="111"/>
      <c r="NP89" s="111"/>
      <c r="NQ89" s="111"/>
      <c r="NR89" s="111"/>
      <c r="NS89" s="111"/>
      <c r="NT89" s="111"/>
      <c r="NU89" s="111"/>
      <c r="NV89" s="111"/>
      <c r="NW89" s="111"/>
      <c r="NX89" s="111"/>
      <c r="NY89" s="111"/>
      <c r="NZ89" s="111"/>
      <c r="OA89" s="111"/>
      <c r="OB89" s="111"/>
      <c r="OC89" s="111"/>
      <c r="OD89" s="111"/>
      <c r="OE89" s="111"/>
      <c r="OF89" s="111"/>
      <c r="OG89" s="111"/>
      <c r="OH89" s="111"/>
      <c r="OI89" s="111"/>
      <c r="OJ89" s="111"/>
      <c r="OK89" s="111"/>
      <c r="OL89" s="111"/>
      <c r="OM89" s="111"/>
      <c r="ON89" s="111"/>
      <c r="OO89" s="111"/>
      <c r="OP89" s="111"/>
      <c r="OQ89" s="111"/>
      <c r="OR89" s="111"/>
      <c r="OS89" s="111"/>
      <c r="OT89" s="111"/>
      <c r="OU89" s="111"/>
      <c r="OV89" s="111"/>
      <c r="OW89" s="111"/>
      <c r="OX89" s="111"/>
      <c r="OY89" s="111"/>
      <c r="OZ89" s="111"/>
      <c r="PA89" s="111"/>
      <c r="PB89" s="111"/>
      <c r="PC89" s="111"/>
      <c r="PD89" s="111"/>
      <c r="PE89" s="111"/>
      <c r="PF89" s="111"/>
      <c r="PG89" s="111"/>
      <c r="PH89" s="111"/>
      <c r="PI89" s="111"/>
      <c r="PJ89" s="111"/>
      <c r="PK89" s="111"/>
      <c r="PL89" s="111"/>
      <c r="PM89" s="111"/>
      <c r="PN89" s="111"/>
      <c r="PO89" s="111"/>
      <c r="PP89" s="111"/>
      <c r="PQ89" s="111"/>
      <c r="PR89" s="111"/>
      <c r="PS89" s="111"/>
      <c r="PT89" s="111"/>
      <c r="PU89" s="111"/>
      <c r="PV89" s="111"/>
      <c r="PW89" s="111"/>
      <c r="PX89" s="111"/>
      <c r="PY89" s="111"/>
      <c r="PZ89" s="111"/>
      <c r="QA89" s="111"/>
      <c r="QB89" s="111"/>
      <c r="QC89" s="111"/>
      <c r="QD89" s="111"/>
      <c r="QE89" s="111"/>
      <c r="QF89" s="111"/>
      <c r="QG89" s="111"/>
      <c r="QH89" s="111"/>
      <c r="QI89" s="111"/>
      <c r="QJ89" s="111"/>
      <c r="QK89" s="111"/>
      <c r="QL89" s="111"/>
      <c r="QM89" s="111"/>
      <c r="QN89" s="111"/>
      <c r="QO89" s="111"/>
      <c r="QP89" s="111"/>
      <c r="QQ89" s="111"/>
      <c r="QR89" s="111"/>
      <c r="QS89" s="111"/>
      <c r="QT89" s="111"/>
      <c r="QU89" s="111"/>
      <c r="QV89" s="111"/>
      <c r="QW89" s="111"/>
      <c r="QX89" s="111"/>
      <c r="QY89" s="111"/>
      <c r="QZ89" s="111"/>
      <c r="RA89" s="111"/>
      <c r="RB89" s="111"/>
      <c r="RC89" s="111"/>
      <c r="RD89" s="111"/>
      <c r="RE89" s="111"/>
      <c r="RF89" s="111"/>
      <c r="RG89" s="111"/>
      <c r="RH89" s="111"/>
      <c r="RI89" s="111"/>
      <c r="RJ89" s="111"/>
      <c r="RK89" s="111"/>
      <c r="RL89" s="111"/>
      <c r="RM89" s="111"/>
      <c r="RN89" s="111"/>
      <c r="RO89" s="111"/>
      <c r="RP89" s="111"/>
      <c r="RQ89" s="111"/>
      <c r="RR89" s="111"/>
      <c r="RS89" s="111"/>
      <c r="RT89" s="111"/>
      <c r="RU89" s="111"/>
      <c r="RV89" s="111"/>
      <c r="RW89" s="111"/>
      <c r="RX89" s="111"/>
      <c r="RY89" s="111"/>
      <c r="RZ89" s="111"/>
      <c r="SA89" s="111"/>
      <c r="SB89" s="111"/>
      <c r="SC89" s="111"/>
      <c r="SD89" s="111"/>
      <c r="SE89" s="111"/>
      <c r="SF89" s="111"/>
      <c r="SG89" s="111"/>
      <c r="SH89" s="111"/>
      <c r="SI89" s="111"/>
      <c r="SJ89" s="111"/>
      <c r="SK89" s="111"/>
      <c r="SL89" s="111"/>
      <c r="SM89" s="111"/>
      <c r="SN89" s="111"/>
      <c r="SO89" s="111"/>
      <c r="SP89" s="111"/>
      <c r="SQ89" s="111"/>
      <c r="SR89" s="111"/>
      <c r="SS89" s="111"/>
      <c r="ST89" s="111"/>
      <c r="SU89" s="111"/>
      <c r="SV89" s="111"/>
      <c r="SW89" s="111"/>
      <c r="SX89" s="111"/>
      <c r="SY89" s="111"/>
      <c r="SZ89" s="111"/>
      <c r="TA89" s="111"/>
      <c r="TB89" s="111"/>
      <c r="TC89" s="111"/>
      <c r="TD89" s="111"/>
      <c r="TE89" s="111"/>
      <c r="TF89" s="111"/>
      <c r="TG89" s="111"/>
      <c r="TH89" s="111"/>
      <c r="TI89" s="111"/>
      <c r="TJ89" s="111"/>
      <c r="TK89" s="111"/>
      <c r="TL89" s="111"/>
      <c r="TM89" s="111"/>
      <c r="TN89" s="111"/>
    </row>
    <row r="90" spans="1:534" ht="12.75" customHeight="1" x14ac:dyDescent="0.2">
      <c r="A90" s="111"/>
      <c r="B90" s="111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4"/>
      <c r="N90" s="114"/>
      <c r="O90" s="114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7"/>
      <c r="CC90" s="117"/>
      <c r="CD90" s="111"/>
      <c r="CE90" s="111"/>
      <c r="CF90" s="111"/>
      <c r="CG90" s="117"/>
      <c r="CH90" s="117"/>
      <c r="CI90" s="111"/>
      <c r="CJ90" s="111"/>
      <c r="CK90" s="111"/>
      <c r="CL90" s="117"/>
      <c r="CM90" s="111"/>
      <c r="CN90" s="117"/>
      <c r="CO90" s="117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1"/>
      <c r="DR90" s="111"/>
      <c r="DS90" s="111"/>
      <c r="DT90" s="111"/>
      <c r="DU90" s="111"/>
      <c r="DV90" s="111"/>
      <c r="DW90" s="111"/>
      <c r="DX90" s="111"/>
      <c r="DY90" s="111"/>
      <c r="DZ90" s="111"/>
      <c r="EA90" s="111"/>
      <c r="EB90" s="111"/>
      <c r="EC90" s="111"/>
      <c r="ED90" s="111"/>
      <c r="EE90" s="111"/>
      <c r="EF90" s="111"/>
      <c r="EG90" s="111"/>
      <c r="EH90" s="111"/>
      <c r="EI90" s="111"/>
      <c r="EJ90" s="111"/>
      <c r="EK90" s="111"/>
      <c r="EL90" s="111"/>
      <c r="EM90" s="111"/>
      <c r="EN90" s="111"/>
      <c r="EO90" s="111"/>
      <c r="EP90" s="111"/>
      <c r="EQ90" s="111"/>
      <c r="ER90" s="111"/>
      <c r="ES90" s="111"/>
      <c r="ET90" s="111"/>
      <c r="EU90" s="111"/>
      <c r="EV90" s="111"/>
      <c r="EW90" s="111"/>
      <c r="EX90" s="111"/>
      <c r="EY90" s="111"/>
      <c r="EZ90" s="111"/>
      <c r="FA90" s="111"/>
      <c r="FB90" s="111"/>
      <c r="FC90" s="111"/>
      <c r="FD90" s="111"/>
      <c r="FE90" s="111"/>
      <c r="FF90" s="111"/>
      <c r="FG90" s="111"/>
      <c r="FH90" s="111"/>
      <c r="FI90" s="111"/>
      <c r="FJ90" s="111"/>
      <c r="FK90" s="111"/>
      <c r="FL90" s="111"/>
      <c r="FM90" s="111"/>
      <c r="FN90" s="112"/>
      <c r="FO90" s="112"/>
      <c r="FP90" s="112"/>
      <c r="FQ90" s="111"/>
      <c r="FR90" s="111"/>
      <c r="FS90" s="111"/>
      <c r="FT90" s="111"/>
      <c r="FU90" s="111"/>
      <c r="FV90" s="111"/>
      <c r="FW90" s="111"/>
      <c r="FX90" s="111"/>
      <c r="FY90" s="111"/>
      <c r="FZ90" s="111"/>
      <c r="GA90" s="111"/>
      <c r="GB90" s="111"/>
      <c r="GC90" s="111"/>
      <c r="GD90" s="111"/>
      <c r="GE90" s="111"/>
      <c r="GF90" s="111"/>
      <c r="GG90" s="111"/>
      <c r="GH90" s="111"/>
      <c r="GI90" s="111"/>
      <c r="GJ90" s="111"/>
      <c r="GK90" s="111"/>
      <c r="GL90" s="111"/>
      <c r="GM90" s="111"/>
      <c r="GN90" s="111"/>
      <c r="GO90" s="111"/>
      <c r="GP90" s="111"/>
      <c r="GQ90" s="111"/>
      <c r="GR90" s="111"/>
      <c r="GS90" s="111"/>
      <c r="GT90" s="111"/>
      <c r="GU90" s="111"/>
      <c r="GV90" s="111"/>
      <c r="GW90" s="111"/>
      <c r="GX90" s="111"/>
      <c r="GY90" s="111"/>
      <c r="GZ90" s="111"/>
      <c r="HA90" s="111"/>
      <c r="HB90" s="111"/>
      <c r="HC90" s="111"/>
      <c r="HD90" s="111"/>
      <c r="HE90" s="111"/>
      <c r="HF90" s="111"/>
      <c r="HG90" s="116"/>
      <c r="HH90" s="111"/>
      <c r="HI90" s="111"/>
      <c r="HJ90" s="111"/>
      <c r="HK90" s="111"/>
      <c r="HL90" s="111"/>
      <c r="HM90" s="111"/>
      <c r="HN90" s="111"/>
      <c r="HO90" s="111"/>
      <c r="HP90" s="111"/>
      <c r="HQ90" s="111"/>
      <c r="HR90" s="111"/>
      <c r="HS90" s="111"/>
      <c r="HT90" s="111"/>
      <c r="HU90" s="111"/>
      <c r="HV90" s="111"/>
      <c r="HW90" s="111"/>
      <c r="HX90" s="111"/>
      <c r="HY90" s="111"/>
      <c r="HZ90" s="111"/>
      <c r="IA90" s="111"/>
      <c r="IB90" s="111"/>
      <c r="IC90" s="111"/>
      <c r="ID90" s="111"/>
      <c r="IE90" s="111"/>
      <c r="IF90" s="111"/>
      <c r="IG90" s="111"/>
      <c r="IH90" s="111"/>
      <c r="II90" s="111"/>
      <c r="IJ90" s="111"/>
      <c r="IK90" s="111"/>
      <c r="IL90" s="111"/>
      <c r="IM90" s="111"/>
      <c r="IN90" s="111"/>
      <c r="IO90" s="111"/>
      <c r="IP90" s="111"/>
      <c r="IQ90" s="111"/>
      <c r="IR90" s="111"/>
      <c r="IS90" s="111"/>
      <c r="IT90" s="111"/>
      <c r="IU90" s="111"/>
      <c r="IV90" s="111"/>
      <c r="IW90" s="111"/>
      <c r="IX90" s="111"/>
      <c r="IY90" s="111"/>
      <c r="IZ90" s="111"/>
      <c r="JA90" s="111"/>
      <c r="JB90" s="111"/>
      <c r="JC90" s="111"/>
      <c r="JD90" s="111"/>
      <c r="JE90" s="111"/>
      <c r="JF90" s="111"/>
      <c r="JG90" s="111"/>
      <c r="JH90" s="111"/>
      <c r="JI90" s="111"/>
      <c r="JJ90" s="111"/>
      <c r="JK90" s="111"/>
      <c r="JL90" s="111"/>
      <c r="JM90" s="111"/>
      <c r="JN90" s="111"/>
      <c r="JO90" s="111"/>
      <c r="JP90" s="111"/>
      <c r="JQ90" s="111"/>
      <c r="JR90" s="111"/>
      <c r="JS90" s="111"/>
      <c r="JT90" s="111"/>
      <c r="JU90" s="111"/>
      <c r="JV90" s="111"/>
      <c r="JW90" s="111"/>
      <c r="JX90" s="111"/>
      <c r="JY90" s="111"/>
      <c r="JZ90" s="111"/>
      <c r="KA90" s="111"/>
      <c r="KB90" s="111"/>
      <c r="KC90" s="111"/>
      <c r="KD90" s="111"/>
      <c r="KE90" s="111"/>
      <c r="KF90" s="111"/>
      <c r="KG90" s="111"/>
      <c r="KH90" s="111"/>
      <c r="KI90" s="111"/>
      <c r="KJ90" s="111"/>
      <c r="KK90" s="111"/>
      <c r="KL90" s="111"/>
      <c r="KM90" s="111"/>
      <c r="KN90" s="111"/>
      <c r="KO90" s="111"/>
      <c r="KP90" s="111"/>
      <c r="KQ90" s="111"/>
      <c r="KR90" s="111"/>
      <c r="KS90" s="111"/>
      <c r="KT90" s="111"/>
      <c r="KU90" s="111"/>
      <c r="KV90" s="111"/>
      <c r="KW90" s="111"/>
      <c r="KX90" s="111"/>
      <c r="KY90" s="111"/>
      <c r="KZ90" s="111"/>
      <c r="LA90" s="111"/>
      <c r="LB90" s="111"/>
      <c r="LC90" s="111"/>
      <c r="LD90" s="111"/>
      <c r="LE90" s="111"/>
      <c r="LF90" s="111"/>
      <c r="LG90" s="111"/>
      <c r="LH90" s="111"/>
      <c r="LI90" s="111"/>
      <c r="LJ90" s="111"/>
      <c r="LK90" s="111"/>
      <c r="LL90" s="111"/>
      <c r="LM90" s="111"/>
      <c r="LN90" s="111"/>
      <c r="LO90" s="111"/>
      <c r="LP90" s="111"/>
      <c r="LQ90" s="111"/>
      <c r="LR90" s="111"/>
      <c r="LS90" s="111"/>
      <c r="LT90" s="111"/>
      <c r="LU90" s="111"/>
      <c r="LV90" s="111"/>
      <c r="LW90" s="111"/>
      <c r="LX90" s="111"/>
      <c r="LY90" s="111"/>
      <c r="LZ90" s="111"/>
      <c r="MA90" s="111"/>
      <c r="MB90" s="111"/>
      <c r="MC90" s="111"/>
      <c r="MD90" s="111"/>
      <c r="ME90" s="111"/>
      <c r="MF90" s="111"/>
      <c r="MG90" s="111"/>
      <c r="MH90" s="111"/>
      <c r="MI90" s="111"/>
      <c r="MJ90" s="111"/>
      <c r="MK90" s="111"/>
      <c r="ML90" s="111"/>
      <c r="MM90" s="111"/>
      <c r="MN90" s="111"/>
      <c r="MO90" s="111"/>
      <c r="MP90" s="111"/>
      <c r="MQ90" s="111"/>
      <c r="MR90" s="111"/>
      <c r="MS90" s="111"/>
      <c r="MT90" s="111"/>
      <c r="MU90" s="111"/>
      <c r="MV90" s="111"/>
      <c r="MW90" s="111"/>
      <c r="MX90" s="111"/>
      <c r="MY90" s="111"/>
      <c r="MZ90" s="111"/>
      <c r="NA90" s="111"/>
      <c r="NB90" s="111"/>
      <c r="NC90" s="111"/>
      <c r="ND90" s="111"/>
      <c r="NE90" s="111"/>
      <c r="NF90" s="111"/>
      <c r="NG90" s="111"/>
      <c r="NH90" s="111"/>
      <c r="NI90" s="111"/>
      <c r="NJ90" s="111"/>
      <c r="NK90" s="111"/>
      <c r="NL90" s="111"/>
      <c r="NM90" s="111"/>
      <c r="NN90" s="111"/>
      <c r="NO90" s="111"/>
      <c r="NP90" s="111"/>
      <c r="NQ90" s="111"/>
      <c r="NR90" s="111"/>
      <c r="NS90" s="111"/>
      <c r="NT90" s="111"/>
      <c r="NU90" s="111"/>
      <c r="NV90" s="111"/>
      <c r="NW90" s="111"/>
      <c r="NX90" s="111"/>
      <c r="NY90" s="111"/>
      <c r="NZ90" s="111"/>
      <c r="OA90" s="111"/>
      <c r="OB90" s="111"/>
      <c r="OC90" s="111"/>
      <c r="OD90" s="111"/>
      <c r="OE90" s="111"/>
      <c r="OF90" s="111"/>
      <c r="OG90" s="111"/>
      <c r="OH90" s="111"/>
      <c r="OI90" s="111"/>
      <c r="OJ90" s="111"/>
      <c r="OK90" s="111"/>
      <c r="OL90" s="111"/>
      <c r="OM90" s="111"/>
      <c r="ON90" s="111"/>
      <c r="OO90" s="111"/>
      <c r="OP90" s="111"/>
      <c r="OQ90" s="111"/>
      <c r="OR90" s="111"/>
      <c r="OS90" s="111"/>
      <c r="OT90" s="111"/>
      <c r="OU90" s="111"/>
      <c r="OV90" s="111"/>
      <c r="OW90" s="111"/>
      <c r="OX90" s="111"/>
      <c r="OY90" s="111"/>
      <c r="OZ90" s="111"/>
      <c r="PA90" s="111"/>
      <c r="PB90" s="111"/>
      <c r="PC90" s="111"/>
      <c r="PD90" s="111"/>
      <c r="PE90" s="111"/>
      <c r="PF90" s="111"/>
      <c r="PG90" s="111"/>
      <c r="PH90" s="111"/>
      <c r="PI90" s="111"/>
      <c r="PJ90" s="111"/>
      <c r="PK90" s="111"/>
      <c r="PL90" s="111"/>
      <c r="PM90" s="111"/>
      <c r="PN90" s="111"/>
      <c r="PO90" s="111"/>
      <c r="PP90" s="111"/>
      <c r="PQ90" s="111"/>
      <c r="PR90" s="111"/>
      <c r="PS90" s="111"/>
      <c r="PT90" s="111"/>
      <c r="PU90" s="111"/>
      <c r="PV90" s="111"/>
      <c r="PW90" s="111"/>
      <c r="PX90" s="111"/>
      <c r="PY90" s="111"/>
      <c r="PZ90" s="111"/>
      <c r="QA90" s="111"/>
      <c r="QB90" s="111"/>
      <c r="QC90" s="111"/>
      <c r="QD90" s="111"/>
      <c r="QE90" s="111"/>
      <c r="QF90" s="111"/>
      <c r="QG90" s="111"/>
      <c r="QH90" s="111"/>
      <c r="QI90" s="111"/>
      <c r="QJ90" s="111"/>
      <c r="QK90" s="111"/>
      <c r="QL90" s="111"/>
      <c r="QM90" s="111"/>
      <c r="QN90" s="111"/>
      <c r="QO90" s="111"/>
      <c r="QP90" s="111"/>
      <c r="QQ90" s="111"/>
      <c r="QR90" s="111"/>
      <c r="QS90" s="111"/>
      <c r="QT90" s="111"/>
      <c r="QU90" s="111"/>
      <c r="QV90" s="111"/>
      <c r="QW90" s="111"/>
      <c r="QX90" s="111"/>
      <c r="QY90" s="111"/>
      <c r="QZ90" s="111"/>
      <c r="RA90" s="111"/>
      <c r="RB90" s="111"/>
      <c r="RC90" s="111"/>
      <c r="RD90" s="111"/>
      <c r="RE90" s="111"/>
      <c r="RF90" s="111"/>
      <c r="RG90" s="111"/>
      <c r="RH90" s="111"/>
      <c r="RI90" s="111"/>
      <c r="RJ90" s="111"/>
      <c r="RK90" s="111"/>
      <c r="RL90" s="111"/>
      <c r="RM90" s="111"/>
      <c r="RN90" s="111"/>
      <c r="RO90" s="111"/>
      <c r="RP90" s="111"/>
      <c r="RQ90" s="111"/>
      <c r="RR90" s="111"/>
      <c r="RS90" s="111"/>
      <c r="RT90" s="111"/>
      <c r="RU90" s="111"/>
      <c r="RV90" s="111"/>
      <c r="RW90" s="111"/>
      <c r="RX90" s="111"/>
      <c r="RY90" s="111"/>
      <c r="RZ90" s="111"/>
      <c r="SA90" s="111"/>
      <c r="SB90" s="111"/>
      <c r="SC90" s="111"/>
      <c r="SD90" s="111"/>
      <c r="SE90" s="111"/>
      <c r="SF90" s="111"/>
      <c r="SG90" s="111"/>
      <c r="SH90" s="111"/>
      <c r="SI90" s="111"/>
      <c r="SJ90" s="111"/>
      <c r="SK90" s="111"/>
      <c r="SL90" s="111"/>
      <c r="SM90" s="111"/>
      <c r="SN90" s="111"/>
      <c r="SO90" s="111"/>
      <c r="SP90" s="111"/>
      <c r="SQ90" s="111"/>
      <c r="SR90" s="111"/>
      <c r="SS90" s="111"/>
      <c r="ST90" s="111"/>
      <c r="SU90" s="111"/>
      <c r="SV90" s="111"/>
      <c r="SW90" s="111"/>
      <c r="SX90" s="111"/>
      <c r="SY90" s="111"/>
      <c r="SZ90" s="111"/>
      <c r="TA90" s="111"/>
      <c r="TB90" s="111"/>
      <c r="TC90" s="111"/>
      <c r="TD90" s="111"/>
      <c r="TE90" s="111"/>
      <c r="TF90" s="111"/>
      <c r="TG90" s="111"/>
      <c r="TH90" s="111"/>
      <c r="TI90" s="111"/>
      <c r="TJ90" s="111"/>
      <c r="TK90" s="111"/>
      <c r="TL90" s="111"/>
      <c r="TM90" s="111"/>
      <c r="TN90" s="111"/>
    </row>
    <row r="91" spans="1:534" ht="12.75" customHeight="1" x14ac:dyDescent="0.2">
      <c r="A91" s="111"/>
      <c r="B91" s="111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4"/>
      <c r="N91" s="114"/>
      <c r="O91" s="114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7"/>
      <c r="CC91" s="117"/>
      <c r="CD91" s="111"/>
      <c r="CE91" s="111"/>
      <c r="CF91" s="111"/>
      <c r="CG91" s="117"/>
      <c r="CH91" s="117"/>
      <c r="CI91" s="111"/>
      <c r="CJ91" s="111"/>
      <c r="CK91" s="111"/>
      <c r="CL91" s="117"/>
      <c r="CM91" s="111"/>
      <c r="CN91" s="117"/>
      <c r="CO91" s="117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DQ91" s="111"/>
      <c r="DR91" s="111"/>
      <c r="DS91" s="111"/>
      <c r="DT91" s="111"/>
      <c r="DU91" s="111"/>
      <c r="DV91" s="111"/>
      <c r="DW91" s="111"/>
      <c r="DX91" s="111"/>
      <c r="DY91" s="111"/>
      <c r="DZ91" s="111"/>
      <c r="EA91" s="111"/>
      <c r="EB91" s="111"/>
      <c r="EC91" s="111"/>
      <c r="ED91" s="111"/>
      <c r="EE91" s="111"/>
      <c r="EF91" s="111"/>
      <c r="EG91" s="111"/>
      <c r="EH91" s="111"/>
      <c r="EI91" s="111"/>
      <c r="EJ91" s="111"/>
      <c r="EK91" s="111"/>
      <c r="EL91" s="111"/>
      <c r="EM91" s="111"/>
      <c r="EN91" s="111"/>
      <c r="EO91" s="111"/>
      <c r="EP91" s="111"/>
      <c r="EQ91" s="111"/>
      <c r="ER91" s="111"/>
      <c r="ES91" s="111"/>
      <c r="ET91" s="111"/>
      <c r="EU91" s="111"/>
      <c r="EV91" s="111"/>
      <c r="EW91" s="111"/>
      <c r="EX91" s="111"/>
      <c r="EY91" s="111"/>
      <c r="EZ91" s="111"/>
      <c r="FA91" s="111"/>
      <c r="FB91" s="111"/>
      <c r="FC91" s="111"/>
      <c r="FD91" s="111"/>
      <c r="FE91" s="111"/>
      <c r="FF91" s="111"/>
      <c r="FG91" s="111"/>
      <c r="FH91" s="111"/>
      <c r="FI91" s="111"/>
      <c r="FJ91" s="111"/>
      <c r="FK91" s="111"/>
      <c r="FL91" s="111"/>
      <c r="FM91" s="111"/>
      <c r="FN91" s="112"/>
      <c r="FO91" s="112"/>
      <c r="FP91" s="112"/>
      <c r="FQ91" s="111"/>
      <c r="FR91" s="111"/>
      <c r="FS91" s="111"/>
      <c r="FT91" s="111"/>
      <c r="FU91" s="111"/>
      <c r="FV91" s="111"/>
      <c r="FW91" s="111"/>
      <c r="FX91" s="111"/>
      <c r="FY91" s="111"/>
      <c r="FZ91" s="111"/>
      <c r="GA91" s="111"/>
      <c r="GB91" s="111"/>
      <c r="GC91" s="111"/>
      <c r="GD91" s="111"/>
      <c r="GE91" s="111"/>
      <c r="GF91" s="111"/>
      <c r="GG91" s="111"/>
      <c r="GH91" s="111"/>
      <c r="GI91" s="111"/>
      <c r="GJ91" s="111"/>
      <c r="GK91" s="111"/>
      <c r="GL91" s="111"/>
      <c r="GM91" s="111"/>
      <c r="GN91" s="111"/>
      <c r="GO91" s="111"/>
      <c r="GP91" s="111"/>
      <c r="GQ91" s="111"/>
      <c r="GR91" s="111"/>
      <c r="GS91" s="111"/>
      <c r="GT91" s="111"/>
      <c r="GU91" s="111"/>
      <c r="GV91" s="111"/>
      <c r="GW91" s="111"/>
      <c r="GX91" s="111"/>
      <c r="GY91" s="111"/>
      <c r="GZ91" s="111"/>
      <c r="HA91" s="111"/>
      <c r="HB91" s="111"/>
      <c r="HC91" s="111"/>
      <c r="HD91" s="111"/>
      <c r="HE91" s="111"/>
      <c r="HF91" s="111"/>
      <c r="HG91" s="116"/>
      <c r="HH91" s="111"/>
      <c r="HI91" s="111"/>
      <c r="HJ91" s="111"/>
      <c r="HK91" s="111"/>
      <c r="HL91" s="111"/>
      <c r="HM91" s="111"/>
      <c r="HN91" s="111"/>
      <c r="HO91" s="111"/>
      <c r="HP91" s="111"/>
      <c r="HQ91" s="111"/>
      <c r="HR91" s="111"/>
      <c r="HS91" s="111"/>
      <c r="HT91" s="111"/>
      <c r="HU91" s="111"/>
      <c r="HV91" s="111"/>
      <c r="HW91" s="111"/>
      <c r="HX91" s="111"/>
      <c r="HY91" s="111"/>
      <c r="HZ91" s="111"/>
      <c r="IA91" s="111"/>
      <c r="IB91" s="111"/>
      <c r="IC91" s="111"/>
      <c r="ID91" s="111"/>
      <c r="IE91" s="111"/>
      <c r="IF91" s="111"/>
      <c r="IG91" s="111"/>
      <c r="IH91" s="111"/>
      <c r="II91" s="111"/>
      <c r="IJ91" s="111"/>
      <c r="IK91" s="111"/>
      <c r="IL91" s="111"/>
      <c r="IM91" s="111"/>
      <c r="IN91" s="111"/>
      <c r="IO91" s="111"/>
      <c r="IP91" s="111"/>
      <c r="IQ91" s="111"/>
      <c r="IR91" s="111"/>
      <c r="IS91" s="111"/>
      <c r="IT91" s="111"/>
      <c r="IU91" s="111"/>
      <c r="IV91" s="111"/>
      <c r="IW91" s="111"/>
      <c r="IX91" s="111"/>
      <c r="IY91" s="111"/>
      <c r="IZ91" s="111"/>
      <c r="JA91" s="111"/>
      <c r="JB91" s="111"/>
      <c r="JC91" s="111"/>
      <c r="JD91" s="111"/>
      <c r="JE91" s="111"/>
      <c r="JF91" s="111"/>
      <c r="JG91" s="111"/>
      <c r="JH91" s="111"/>
      <c r="JI91" s="111"/>
      <c r="JJ91" s="111"/>
      <c r="JK91" s="111"/>
      <c r="JL91" s="111"/>
      <c r="JM91" s="111"/>
      <c r="JN91" s="111"/>
      <c r="JO91" s="111"/>
      <c r="JP91" s="111"/>
      <c r="JQ91" s="111"/>
      <c r="JR91" s="111"/>
      <c r="JS91" s="111"/>
      <c r="JT91" s="111"/>
      <c r="JU91" s="111"/>
      <c r="JV91" s="111"/>
      <c r="JW91" s="111"/>
      <c r="JX91" s="111"/>
      <c r="JY91" s="111"/>
      <c r="JZ91" s="111"/>
      <c r="KA91" s="111"/>
      <c r="KB91" s="111"/>
      <c r="KC91" s="111"/>
      <c r="KD91" s="111"/>
      <c r="KE91" s="111"/>
      <c r="KF91" s="111"/>
      <c r="KG91" s="111"/>
      <c r="KH91" s="111"/>
      <c r="KI91" s="111"/>
      <c r="KJ91" s="111"/>
      <c r="KK91" s="111"/>
      <c r="KL91" s="111"/>
      <c r="KM91" s="111"/>
      <c r="KN91" s="111"/>
      <c r="KO91" s="111"/>
      <c r="KP91" s="111"/>
      <c r="KQ91" s="111"/>
      <c r="KR91" s="111"/>
      <c r="KS91" s="111"/>
      <c r="KT91" s="111"/>
      <c r="KU91" s="111"/>
      <c r="KV91" s="111"/>
      <c r="KW91" s="111"/>
      <c r="KX91" s="111"/>
      <c r="KY91" s="111"/>
      <c r="KZ91" s="111"/>
      <c r="LA91" s="111"/>
      <c r="LB91" s="111"/>
      <c r="LC91" s="111"/>
      <c r="LD91" s="111"/>
      <c r="LE91" s="111"/>
      <c r="LF91" s="111"/>
      <c r="LG91" s="111"/>
      <c r="LH91" s="111"/>
      <c r="LI91" s="111"/>
      <c r="LJ91" s="111"/>
      <c r="LK91" s="111"/>
      <c r="LL91" s="111"/>
      <c r="LM91" s="111"/>
      <c r="LN91" s="111"/>
      <c r="LO91" s="111"/>
      <c r="LP91" s="111"/>
      <c r="LQ91" s="111"/>
      <c r="LR91" s="111"/>
      <c r="LS91" s="111"/>
      <c r="LT91" s="111"/>
      <c r="LU91" s="111"/>
      <c r="LV91" s="111"/>
      <c r="LW91" s="111"/>
      <c r="LX91" s="111"/>
      <c r="LY91" s="111"/>
      <c r="LZ91" s="111"/>
      <c r="MA91" s="111"/>
      <c r="MB91" s="111"/>
      <c r="MC91" s="111"/>
      <c r="MD91" s="111"/>
      <c r="ME91" s="111"/>
      <c r="MF91" s="111"/>
      <c r="MG91" s="111"/>
      <c r="MH91" s="111"/>
      <c r="MI91" s="111"/>
      <c r="MJ91" s="111"/>
      <c r="MK91" s="111"/>
      <c r="ML91" s="111"/>
      <c r="MM91" s="111"/>
      <c r="MN91" s="111"/>
      <c r="MO91" s="111"/>
      <c r="MP91" s="111"/>
      <c r="MQ91" s="111"/>
      <c r="MR91" s="111"/>
      <c r="MS91" s="111"/>
      <c r="MT91" s="111"/>
      <c r="MU91" s="111"/>
      <c r="MV91" s="111"/>
      <c r="MW91" s="111"/>
      <c r="MX91" s="111"/>
      <c r="MY91" s="111"/>
      <c r="MZ91" s="111"/>
      <c r="NA91" s="111"/>
      <c r="NB91" s="111"/>
      <c r="NC91" s="111"/>
      <c r="ND91" s="111"/>
      <c r="NE91" s="111"/>
      <c r="NF91" s="111"/>
      <c r="NG91" s="111"/>
      <c r="NH91" s="111"/>
      <c r="NI91" s="111"/>
      <c r="NJ91" s="111"/>
      <c r="NK91" s="111"/>
      <c r="NL91" s="111"/>
      <c r="NM91" s="111"/>
      <c r="NN91" s="111"/>
      <c r="NO91" s="111"/>
      <c r="NP91" s="111"/>
      <c r="NQ91" s="111"/>
      <c r="NR91" s="111"/>
      <c r="NS91" s="111"/>
      <c r="NT91" s="111"/>
      <c r="NU91" s="111"/>
      <c r="NV91" s="111"/>
      <c r="NW91" s="111"/>
      <c r="NX91" s="111"/>
      <c r="NY91" s="111"/>
      <c r="NZ91" s="111"/>
      <c r="OA91" s="111"/>
      <c r="OB91" s="111"/>
      <c r="OC91" s="111"/>
      <c r="OD91" s="111"/>
      <c r="OE91" s="111"/>
      <c r="OF91" s="111"/>
      <c r="OG91" s="111"/>
      <c r="OH91" s="111"/>
      <c r="OI91" s="111"/>
      <c r="OJ91" s="111"/>
      <c r="OK91" s="111"/>
      <c r="OL91" s="111"/>
      <c r="OM91" s="111"/>
      <c r="ON91" s="111"/>
      <c r="OO91" s="111"/>
      <c r="OP91" s="111"/>
      <c r="OQ91" s="111"/>
      <c r="OR91" s="111"/>
      <c r="OS91" s="111"/>
      <c r="OT91" s="111"/>
      <c r="OU91" s="111"/>
      <c r="OV91" s="111"/>
      <c r="OW91" s="111"/>
      <c r="OX91" s="111"/>
      <c r="OY91" s="111"/>
      <c r="OZ91" s="111"/>
      <c r="PA91" s="111"/>
      <c r="PB91" s="111"/>
      <c r="PC91" s="111"/>
      <c r="PD91" s="111"/>
      <c r="PE91" s="111"/>
      <c r="PF91" s="111"/>
      <c r="PG91" s="111"/>
      <c r="PH91" s="111"/>
      <c r="PI91" s="111"/>
      <c r="PJ91" s="111"/>
      <c r="PK91" s="111"/>
      <c r="PL91" s="111"/>
      <c r="PM91" s="111"/>
      <c r="PN91" s="111"/>
      <c r="PO91" s="111"/>
      <c r="PP91" s="111"/>
      <c r="PQ91" s="111"/>
      <c r="PR91" s="111"/>
      <c r="PS91" s="111"/>
      <c r="PT91" s="111"/>
      <c r="PU91" s="111"/>
      <c r="PV91" s="111"/>
      <c r="PW91" s="111"/>
      <c r="PX91" s="111"/>
      <c r="PY91" s="111"/>
      <c r="PZ91" s="111"/>
      <c r="QA91" s="111"/>
      <c r="QB91" s="111"/>
      <c r="QC91" s="111"/>
      <c r="QD91" s="111"/>
      <c r="QE91" s="111"/>
      <c r="QF91" s="111"/>
      <c r="QG91" s="111"/>
      <c r="QH91" s="111"/>
      <c r="QI91" s="111"/>
      <c r="QJ91" s="111"/>
      <c r="QK91" s="111"/>
      <c r="QL91" s="111"/>
      <c r="QM91" s="111"/>
      <c r="QN91" s="111"/>
      <c r="QO91" s="111"/>
      <c r="QP91" s="111"/>
      <c r="QQ91" s="111"/>
      <c r="QR91" s="111"/>
      <c r="QS91" s="111"/>
      <c r="QT91" s="111"/>
      <c r="QU91" s="111"/>
      <c r="QV91" s="111"/>
      <c r="QW91" s="111"/>
      <c r="QX91" s="111"/>
      <c r="QY91" s="111"/>
      <c r="QZ91" s="111"/>
      <c r="RA91" s="111"/>
      <c r="RB91" s="111"/>
      <c r="RC91" s="111"/>
      <c r="RD91" s="111"/>
      <c r="RE91" s="111"/>
      <c r="RF91" s="111"/>
      <c r="RG91" s="111"/>
      <c r="RH91" s="111"/>
      <c r="RI91" s="111"/>
      <c r="RJ91" s="111"/>
      <c r="RK91" s="111"/>
      <c r="RL91" s="111"/>
      <c r="RM91" s="111"/>
      <c r="RN91" s="111"/>
      <c r="RO91" s="111"/>
      <c r="RP91" s="111"/>
      <c r="RQ91" s="111"/>
      <c r="RR91" s="111"/>
      <c r="RS91" s="111"/>
      <c r="RT91" s="111"/>
      <c r="RU91" s="111"/>
      <c r="RV91" s="111"/>
      <c r="RW91" s="111"/>
      <c r="RX91" s="111"/>
      <c r="RY91" s="111"/>
      <c r="RZ91" s="111"/>
      <c r="SA91" s="111"/>
      <c r="SB91" s="111"/>
      <c r="SC91" s="111"/>
      <c r="SD91" s="111"/>
      <c r="SE91" s="111"/>
      <c r="SF91" s="111"/>
      <c r="SG91" s="111"/>
      <c r="SH91" s="111"/>
      <c r="SI91" s="111"/>
      <c r="SJ91" s="111"/>
      <c r="SK91" s="111"/>
      <c r="SL91" s="111"/>
      <c r="SM91" s="111"/>
      <c r="SN91" s="111"/>
      <c r="SO91" s="111"/>
      <c r="SP91" s="111"/>
      <c r="SQ91" s="111"/>
      <c r="SR91" s="111"/>
      <c r="SS91" s="111"/>
      <c r="ST91" s="111"/>
      <c r="SU91" s="111"/>
      <c r="SV91" s="111"/>
      <c r="SW91" s="111"/>
      <c r="SX91" s="111"/>
      <c r="SY91" s="111"/>
      <c r="SZ91" s="111"/>
      <c r="TA91" s="111"/>
      <c r="TB91" s="111"/>
      <c r="TC91" s="111"/>
      <c r="TD91" s="111"/>
      <c r="TE91" s="111"/>
      <c r="TF91" s="111"/>
      <c r="TG91" s="111"/>
      <c r="TH91" s="111"/>
      <c r="TI91" s="111"/>
      <c r="TJ91" s="111"/>
      <c r="TK91" s="111"/>
      <c r="TL91" s="111"/>
      <c r="TM91" s="111"/>
      <c r="TN91" s="111"/>
    </row>
    <row r="92" spans="1:534" ht="12.75" customHeight="1" x14ac:dyDescent="0.2">
      <c r="A92" s="111"/>
      <c r="B92" s="111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7"/>
      <c r="CC92" s="117"/>
      <c r="CD92" s="111"/>
      <c r="CE92" s="111"/>
      <c r="CF92" s="111"/>
      <c r="CG92" s="117"/>
      <c r="CH92" s="117"/>
      <c r="CI92" s="111"/>
      <c r="CJ92" s="111"/>
      <c r="CK92" s="111"/>
      <c r="CL92" s="117"/>
      <c r="CM92" s="111"/>
      <c r="CN92" s="117"/>
      <c r="CO92" s="117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DQ92" s="111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1"/>
      <c r="FG92" s="111"/>
      <c r="FH92" s="111"/>
      <c r="FI92" s="111"/>
      <c r="FJ92" s="111"/>
      <c r="FK92" s="111"/>
      <c r="FL92" s="111"/>
      <c r="FM92" s="111"/>
      <c r="FN92" s="112"/>
      <c r="FO92" s="112"/>
      <c r="FP92" s="112"/>
      <c r="FQ92" s="111"/>
      <c r="FR92" s="111"/>
      <c r="FS92" s="111"/>
      <c r="FT92" s="111"/>
      <c r="FU92" s="111"/>
      <c r="FV92" s="111"/>
      <c r="FW92" s="111"/>
      <c r="FX92" s="111"/>
      <c r="FY92" s="111"/>
      <c r="FZ92" s="111"/>
      <c r="GA92" s="111"/>
      <c r="GB92" s="111"/>
      <c r="GC92" s="111"/>
      <c r="GD92" s="111"/>
      <c r="GE92" s="111"/>
      <c r="GF92" s="111"/>
      <c r="GG92" s="111"/>
      <c r="GH92" s="111"/>
      <c r="GI92" s="111"/>
      <c r="GJ92" s="111"/>
      <c r="GK92" s="111"/>
      <c r="GL92" s="111"/>
      <c r="GM92" s="111"/>
      <c r="GN92" s="111"/>
      <c r="GO92" s="111"/>
      <c r="GP92" s="111"/>
      <c r="GQ92" s="111"/>
      <c r="GR92" s="111"/>
      <c r="GS92" s="111"/>
      <c r="GT92" s="111"/>
      <c r="GU92" s="111"/>
      <c r="GV92" s="111"/>
      <c r="GW92" s="111"/>
      <c r="GX92" s="111"/>
      <c r="GY92" s="111"/>
      <c r="GZ92" s="111"/>
      <c r="HA92" s="111"/>
      <c r="HB92" s="111"/>
      <c r="HC92" s="111"/>
      <c r="HD92" s="111"/>
      <c r="HE92" s="111"/>
      <c r="HF92" s="111"/>
      <c r="HG92" s="116"/>
      <c r="HH92" s="111"/>
      <c r="HI92" s="111"/>
      <c r="HJ92" s="111"/>
      <c r="HK92" s="111"/>
      <c r="HL92" s="111"/>
      <c r="HM92" s="111"/>
      <c r="HN92" s="111"/>
      <c r="HO92" s="111"/>
      <c r="HP92" s="111"/>
      <c r="HQ92" s="111"/>
      <c r="HR92" s="111"/>
      <c r="HS92" s="111"/>
      <c r="HT92" s="111"/>
      <c r="HU92" s="111"/>
      <c r="HV92" s="111"/>
      <c r="HW92" s="111"/>
      <c r="HX92" s="111"/>
      <c r="HY92" s="111"/>
      <c r="HZ92" s="111"/>
      <c r="IA92" s="111"/>
      <c r="IB92" s="111"/>
      <c r="IC92" s="111"/>
      <c r="ID92" s="111"/>
      <c r="IE92" s="111"/>
      <c r="IF92" s="111"/>
      <c r="IG92" s="111"/>
      <c r="IH92" s="111"/>
      <c r="II92" s="111"/>
      <c r="IJ92" s="111"/>
      <c r="IK92" s="111"/>
      <c r="IL92" s="111"/>
      <c r="IM92" s="111"/>
      <c r="IN92" s="111"/>
      <c r="IO92" s="111"/>
      <c r="IP92" s="111"/>
      <c r="IQ92" s="111"/>
      <c r="IR92" s="111"/>
      <c r="IS92" s="111"/>
      <c r="IT92" s="111"/>
      <c r="IU92" s="111"/>
      <c r="IV92" s="111"/>
      <c r="IW92" s="111"/>
      <c r="IX92" s="111"/>
      <c r="IY92" s="111"/>
      <c r="IZ92" s="111"/>
      <c r="JA92" s="111"/>
      <c r="JB92" s="111"/>
      <c r="JC92" s="111"/>
      <c r="JD92" s="111"/>
      <c r="JE92" s="111"/>
      <c r="JF92" s="111"/>
      <c r="JG92" s="111"/>
      <c r="JH92" s="111"/>
      <c r="JI92" s="111"/>
      <c r="JJ92" s="111"/>
      <c r="JK92" s="111"/>
      <c r="JL92" s="111"/>
      <c r="JM92" s="111"/>
      <c r="JN92" s="111"/>
      <c r="JO92" s="111"/>
      <c r="JP92" s="111"/>
      <c r="JQ92" s="111"/>
      <c r="JR92" s="111"/>
      <c r="JS92" s="111"/>
      <c r="JT92" s="111"/>
      <c r="JU92" s="111"/>
      <c r="JV92" s="111"/>
      <c r="JW92" s="111"/>
      <c r="JX92" s="111"/>
      <c r="JY92" s="111"/>
      <c r="JZ92" s="111"/>
      <c r="KA92" s="111"/>
      <c r="KB92" s="111"/>
      <c r="KC92" s="111"/>
      <c r="KD92" s="111"/>
      <c r="KE92" s="111"/>
      <c r="KF92" s="111"/>
      <c r="KG92" s="111"/>
      <c r="KH92" s="111"/>
      <c r="KI92" s="111"/>
      <c r="KJ92" s="111"/>
      <c r="KK92" s="111"/>
      <c r="KL92" s="111"/>
      <c r="KM92" s="111"/>
      <c r="KN92" s="111"/>
      <c r="KO92" s="111"/>
      <c r="KP92" s="111"/>
      <c r="KQ92" s="111"/>
      <c r="KR92" s="111"/>
      <c r="KS92" s="111"/>
      <c r="KT92" s="111"/>
      <c r="KU92" s="111"/>
      <c r="KV92" s="111"/>
      <c r="KW92" s="111"/>
      <c r="KX92" s="111"/>
      <c r="KY92" s="111"/>
      <c r="KZ92" s="111"/>
      <c r="LA92" s="111"/>
      <c r="LB92" s="111"/>
      <c r="LC92" s="111"/>
      <c r="LD92" s="111"/>
      <c r="LE92" s="111"/>
      <c r="LF92" s="111"/>
      <c r="LG92" s="111"/>
      <c r="LH92" s="111"/>
      <c r="LI92" s="111"/>
      <c r="LJ92" s="111"/>
      <c r="LK92" s="111"/>
      <c r="LL92" s="111"/>
      <c r="LM92" s="111"/>
      <c r="LN92" s="111"/>
      <c r="LO92" s="111"/>
      <c r="LP92" s="111"/>
      <c r="LQ92" s="111"/>
      <c r="LR92" s="111"/>
      <c r="LS92" s="111"/>
      <c r="LT92" s="111"/>
      <c r="LU92" s="111"/>
      <c r="LV92" s="111"/>
      <c r="LW92" s="111"/>
      <c r="LX92" s="111"/>
      <c r="LY92" s="111"/>
      <c r="LZ92" s="111"/>
      <c r="MA92" s="111"/>
      <c r="MB92" s="111"/>
      <c r="MC92" s="111"/>
      <c r="MD92" s="111"/>
      <c r="ME92" s="111"/>
      <c r="MF92" s="111"/>
      <c r="MG92" s="111"/>
      <c r="MH92" s="111"/>
      <c r="MI92" s="111"/>
      <c r="MJ92" s="111"/>
      <c r="MK92" s="111"/>
      <c r="ML92" s="111"/>
      <c r="MM92" s="111"/>
      <c r="MN92" s="111"/>
      <c r="MO92" s="111"/>
      <c r="MP92" s="111"/>
      <c r="MQ92" s="111"/>
      <c r="MR92" s="111"/>
      <c r="MS92" s="111"/>
      <c r="MT92" s="111"/>
      <c r="MU92" s="111"/>
      <c r="MV92" s="111"/>
      <c r="MW92" s="111"/>
      <c r="MX92" s="111"/>
      <c r="MY92" s="111"/>
      <c r="MZ92" s="111"/>
      <c r="NA92" s="111"/>
      <c r="NB92" s="111"/>
      <c r="NC92" s="111"/>
      <c r="ND92" s="111"/>
      <c r="NE92" s="111"/>
      <c r="NF92" s="111"/>
      <c r="NG92" s="111"/>
      <c r="NH92" s="111"/>
      <c r="NI92" s="111"/>
      <c r="NJ92" s="111"/>
      <c r="NK92" s="111"/>
      <c r="NL92" s="111"/>
      <c r="NM92" s="111"/>
      <c r="NN92" s="111"/>
      <c r="NO92" s="111"/>
      <c r="NP92" s="111"/>
      <c r="NQ92" s="111"/>
      <c r="NR92" s="111"/>
      <c r="NS92" s="111"/>
      <c r="NT92" s="111"/>
      <c r="NU92" s="111"/>
      <c r="NV92" s="111"/>
      <c r="NW92" s="111"/>
      <c r="NX92" s="111"/>
      <c r="NY92" s="111"/>
      <c r="NZ92" s="111"/>
      <c r="OA92" s="111"/>
      <c r="OB92" s="111"/>
      <c r="OC92" s="111"/>
      <c r="OD92" s="111"/>
      <c r="OE92" s="111"/>
      <c r="OF92" s="111"/>
      <c r="OG92" s="111"/>
      <c r="OH92" s="111"/>
      <c r="OI92" s="111"/>
      <c r="OJ92" s="111"/>
      <c r="OK92" s="111"/>
      <c r="OL92" s="111"/>
      <c r="OM92" s="111"/>
      <c r="ON92" s="111"/>
      <c r="OO92" s="111"/>
      <c r="OP92" s="111"/>
      <c r="OQ92" s="111"/>
      <c r="OR92" s="111"/>
      <c r="OS92" s="111"/>
      <c r="OT92" s="111"/>
      <c r="OU92" s="111"/>
      <c r="OV92" s="111"/>
      <c r="OW92" s="111"/>
      <c r="OX92" s="111"/>
      <c r="OY92" s="111"/>
      <c r="OZ92" s="111"/>
      <c r="PA92" s="111"/>
      <c r="PB92" s="111"/>
      <c r="PC92" s="111"/>
      <c r="PD92" s="111"/>
      <c r="PE92" s="111"/>
      <c r="PF92" s="111"/>
      <c r="PG92" s="111"/>
      <c r="PH92" s="111"/>
      <c r="PI92" s="111"/>
      <c r="PJ92" s="111"/>
      <c r="PK92" s="111"/>
      <c r="PL92" s="111"/>
      <c r="PM92" s="111"/>
      <c r="PN92" s="111"/>
      <c r="PO92" s="111"/>
      <c r="PP92" s="111"/>
      <c r="PQ92" s="111"/>
      <c r="PR92" s="111"/>
      <c r="PS92" s="111"/>
      <c r="PT92" s="111"/>
      <c r="PU92" s="111"/>
      <c r="PV92" s="111"/>
      <c r="PW92" s="111"/>
      <c r="PX92" s="111"/>
      <c r="PY92" s="111"/>
      <c r="PZ92" s="111"/>
      <c r="QA92" s="111"/>
      <c r="QB92" s="111"/>
      <c r="QC92" s="111"/>
      <c r="QD92" s="111"/>
      <c r="QE92" s="111"/>
      <c r="QF92" s="111"/>
      <c r="QG92" s="111"/>
      <c r="QH92" s="111"/>
      <c r="QI92" s="111"/>
      <c r="QJ92" s="111"/>
      <c r="QK92" s="111"/>
      <c r="QL92" s="111"/>
      <c r="QM92" s="111"/>
      <c r="QN92" s="111"/>
      <c r="QO92" s="111"/>
      <c r="QP92" s="111"/>
      <c r="QQ92" s="111"/>
      <c r="QR92" s="111"/>
      <c r="QS92" s="111"/>
      <c r="QT92" s="111"/>
      <c r="QU92" s="111"/>
      <c r="QV92" s="111"/>
      <c r="QW92" s="111"/>
      <c r="QX92" s="111"/>
      <c r="QY92" s="111"/>
      <c r="QZ92" s="111"/>
      <c r="RA92" s="111"/>
      <c r="RB92" s="111"/>
      <c r="RC92" s="111"/>
      <c r="RD92" s="111"/>
      <c r="RE92" s="111"/>
      <c r="RF92" s="111"/>
      <c r="RG92" s="111"/>
      <c r="RH92" s="111"/>
      <c r="RI92" s="111"/>
      <c r="RJ92" s="111"/>
      <c r="RK92" s="111"/>
      <c r="RL92" s="111"/>
      <c r="RM92" s="111"/>
      <c r="RN92" s="111"/>
      <c r="RO92" s="111"/>
      <c r="RP92" s="111"/>
      <c r="RQ92" s="111"/>
      <c r="RR92" s="111"/>
      <c r="RS92" s="111"/>
      <c r="RT92" s="111"/>
      <c r="RU92" s="111"/>
      <c r="RV92" s="111"/>
      <c r="RW92" s="111"/>
      <c r="RX92" s="111"/>
      <c r="RY92" s="111"/>
      <c r="RZ92" s="111"/>
      <c r="SA92" s="111"/>
      <c r="SB92" s="111"/>
      <c r="SC92" s="111"/>
      <c r="SD92" s="111"/>
      <c r="SE92" s="111"/>
      <c r="SF92" s="111"/>
      <c r="SG92" s="111"/>
      <c r="SH92" s="111"/>
      <c r="SI92" s="111"/>
      <c r="SJ92" s="111"/>
      <c r="SK92" s="111"/>
      <c r="SL92" s="111"/>
      <c r="SM92" s="111"/>
      <c r="SN92" s="111"/>
      <c r="SO92" s="111"/>
      <c r="SP92" s="111"/>
      <c r="SQ92" s="111"/>
      <c r="SR92" s="111"/>
      <c r="SS92" s="111"/>
      <c r="ST92" s="111"/>
      <c r="SU92" s="111"/>
      <c r="SV92" s="111"/>
      <c r="SW92" s="111"/>
      <c r="SX92" s="111"/>
      <c r="SY92" s="111"/>
      <c r="SZ92" s="111"/>
      <c r="TA92" s="111"/>
      <c r="TB92" s="111"/>
      <c r="TC92" s="111"/>
      <c r="TD92" s="111"/>
      <c r="TE92" s="111"/>
      <c r="TF92" s="111"/>
      <c r="TG92" s="111"/>
      <c r="TH92" s="111"/>
      <c r="TI92" s="111"/>
      <c r="TJ92" s="111"/>
      <c r="TK92" s="111"/>
      <c r="TL92" s="111"/>
      <c r="TM92" s="111"/>
      <c r="TN92" s="111"/>
    </row>
    <row r="93" spans="1:534" ht="12.75" customHeight="1" x14ac:dyDescent="0.2">
      <c r="A93" s="111"/>
      <c r="B93" s="111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4"/>
      <c r="N93" s="114"/>
      <c r="O93" s="114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7"/>
      <c r="CC93" s="117"/>
      <c r="CD93" s="111"/>
      <c r="CE93" s="111"/>
      <c r="CF93" s="111"/>
      <c r="CG93" s="117"/>
      <c r="CH93" s="117"/>
      <c r="CI93" s="111"/>
      <c r="CJ93" s="111"/>
      <c r="CK93" s="111"/>
      <c r="CL93" s="117"/>
      <c r="CM93" s="111"/>
      <c r="CN93" s="117"/>
      <c r="CO93" s="117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J93" s="111"/>
      <c r="FK93" s="111"/>
      <c r="FL93" s="111"/>
      <c r="FM93" s="111"/>
      <c r="FN93" s="112"/>
      <c r="FO93" s="112"/>
      <c r="FP93" s="112"/>
      <c r="FQ93" s="111"/>
      <c r="FR93" s="111"/>
      <c r="FS93" s="111"/>
      <c r="FT93" s="111"/>
      <c r="FU93" s="111"/>
      <c r="FV93" s="111"/>
      <c r="FW93" s="111"/>
      <c r="FX93" s="111"/>
      <c r="FY93" s="111"/>
      <c r="FZ93" s="111"/>
      <c r="GA93" s="111"/>
      <c r="GB93" s="111"/>
      <c r="GC93" s="111"/>
      <c r="GD93" s="111"/>
      <c r="GE93" s="111"/>
      <c r="GF93" s="111"/>
      <c r="GG93" s="111"/>
      <c r="GH93" s="111"/>
      <c r="GI93" s="111"/>
      <c r="GJ93" s="111"/>
      <c r="GK93" s="111"/>
      <c r="GL93" s="111"/>
      <c r="GM93" s="111"/>
      <c r="GN93" s="111"/>
      <c r="GO93" s="111"/>
      <c r="GP93" s="111"/>
      <c r="GQ93" s="111"/>
      <c r="GR93" s="111"/>
      <c r="GS93" s="111"/>
      <c r="GT93" s="111"/>
      <c r="GU93" s="111"/>
      <c r="GV93" s="111"/>
      <c r="GW93" s="111"/>
      <c r="GX93" s="111"/>
      <c r="GY93" s="111"/>
      <c r="GZ93" s="111"/>
      <c r="HA93" s="111"/>
      <c r="HB93" s="111"/>
      <c r="HC93" s="111"/>
      <c r="HD93" s="111"/>
      <c r="HE93" s="111"/>
      <c r="HF93" s="111"/>
      <c r="HG93" s="116"/>
      <c r="HH93" s="111"/>
      <c r="HI93" s="111"/>
      <c r="HJ93" s="111"/>
      <c r="HK93" s="111"/>
      <c r="HL93" s="111"/>
      <c r="HM93" s="111"/>
      <c r="HN93" s="111"/>
      <c r="HO93" s="111"/>
      <c r="HP93" s="111"/>
      <c r="HQ93" s="111"/>
      <c r="HR93" s="111"/>
      <c r="HS93" s="111"/>
      <c r="HT93" s="111"/>
      <c r="HU93" s="111"/>
      <c r="HV93" s="111"/>
      <c r="HW93" s="111"/>
      <c r="HX93" s="111"/>
      <c r="HY93" s="111"/>
      <c r="HZ93" s="111"/>
      <c r="IA93" s="111"/>
      <c r="IB93" s="111"/>
      <c r="IC93" s="111"/>
      <c r="ID93" s="111"/>
      <c r="IE93" s="111"/>
      <c r="IF93" s="111"/>
      <c r="IG93" s="111"/>
      <c r="IH93" s="111"/>
      <c r="II93" s="111"/>
      <c r="IJ93" s="111"/>
      <c r="IK93" s="111"/>
      <c r="IL93" s="111"/>
      <c r="IM93" s="111"/>
      <c r="IN93" s="111"/>
      <c r="IO93" s="111"/>
      <c r="IP93" s="111"/>
      <c r="IQ93" s="111"/>
      <c r="IR93" s="111"/>
      <c r="IS93" s="111"/>
      <c r="IT93" s="111"/>
      <c r="IU93" s="111"/>
      <c r="IV93" s="111"/>
      <c r="IW93" s="111"/>
      <c r="IX93" s="111"/>
      <c r="IY93" s="111"/>
      <c r="IZ93" s="111"/>
      <c r="JA93" s="111"/>
      <c r="JB93" s="111"/>
      <c r="JC93" s="111"/>
      <c r="JD93" s="111"/>
      <c r="JE93" s="111"/>
      <c r="JF93" s="111"/>
      <c r="JG93" s="111"/>
      <c r="JH93" s="111"/>
      <c r="JI93" s="111"/>
      <c r="JJ93" s="111"/>
      <c r="JK93" s="111"/>
      <c r="JL93" s="111"/>
      <c r="JM93" s="111"/>
      <c r="JN93" s="111"/>
      <c r="JO93" s="111"/>
      <c r="JP93" s="111"/>
      <c r="JQ93" s="111"/>
      <c r="JR93" s="111"/>
      <c r="JS93" s="111"/>
      <c r="JT93" s="111"/>
      <c r="JU93" s="111"/>
      <c r="JV93" s="111"/>
      <c r="JW93" s="111"/>
      <c r="JX93" s="111"/>
      <c r="JY93" s="111"/>
      <c r="JZ93" s="111"/>
      <c r="KA93" s="111"/>
      <c r="KB93" s="111"/>
      <c r="KC93" s="111"/>
      <c r="KD93" s="111"/>
      <c r="KE93" s="111"/>
      <c r="KF93" s="111"/>
      <c r="KG93" s="111"/>
      <c r="KH93" s="111"/>
      <c r="KI93" s="111"/>
      <c r="KJ93" s="111"/>
      <c r="KK93" s="111"/>
      <c r="KL93" s="111"/>
      <c r="KM93" s="111"/>
      <c r="KN93" s="111"/>
      <c r="KO93" s="111"/>
      <c r="KP93" s="111"/>
      <c r="KQ93" s="111"/>
      <c r="KR93" s="111"/>
      <c r="KS93" s="111"/>
      <c r="KT93" s="111"/>
      <c r="KU93" s="111"/>
      <c r="KV93" s="111"/>
      <c r="KW93" s="111"/>
      <c r="KX93" s="111"/>
      <c r="KY93" s="111"/>
      <c r="KZ93" s="111"/>
      <c r="LA93" s="111"/>
      <c r="LB93" s="111"/>
      <c r="LC93" s="111"/>
      <c r="LD93" s="111"/>
      <c r="LE93" s="111"/>
      <c r="LF93" s="111"/>
      <c r="LG93" s="111"/>
      <c r="LH93" s="111"/>
      <c r="LI93" s="111"/>
      <c r="LJ93" s="111"/>
      <c r="LK93" s="111"/>
      <c r="LL93" s="111"/>
      <c r="LM93" s="111"/>
      <c r="LN93" s="111"/>
      <c r="LO93" s="111"/>
      <c r="LP93" s="111"/>
      <c r="LQ93" s="111"/>
      <c r="LR93" s="111"/>
      <c r="LS93" s="111"/>
      <c r="LT93" s="111"/>
      <c r="LU93" s="111"/>
      <c r="LV93" s="111"/>
      <c r="LW93" s="111"/>
      <c r="LX93" s="111"/>
      <c r="LY93" s="111"/>
      <c r="LZ93" s="111"/>
      <c r="MA93" s="111"/>
      <c r="MB93" s="111"/>
      <c r="MC93" s="111"/>
      <c r="MD93" s="111"/>
      <c r="ME93" s="111"/>
      <c r="MF93" s="111"/>
      <c r="MG93" s="111"/>
      <c r="MH93" s="111"/>
      <c r="MI93" s="111"/>
      <c r="MJ93" s="111"/>
      <c r="MK93" s="111"/>
      <c r="ML93" s="111"/>
      <c r="MM93" s="111"/>
      <c r="MN93" s="111"/>
      <c r="MO93" s="111"/>
      <c r="MP93" s="111"/>
      <c r="MQ93" s="111"/>
      <c r="MR93" s="111"/>
      <c r="MS93" s="111"/>
      <c r="MT93" s="111"/>
      <c r="MU93" s="111"/>
      <c r="MV93" s="111"/>
      <c r="MW93" s="111"/>
      <c r="MX93" s="111"/>
      <c r="MY93" s="111"/>
      <c r="MZ93" s="111"/>
      <c r="NA93" s="111"/>
      <c r="NB93" s="111"/>
      <c r="NC93" s="111"/>
      <c r="ND93" s="111"/>
      <c r="NE93" s="111"/>
      <c r="NF93" s="111"/>
      <c r="NG93" s="111"/>
      <c r="NH93" s="111"/>
      <c r="NI93" s="111"/>
      <c r="NJ93" s="111"/>
      <c r="NK93" s="111"/>
      <c r="NL93" s="111"/>
      <c r="NM93" s="111"/>
      <c r="NN93" s="111"/>
      <c r="NO93" s="111"/>
      <c r="NP93" s="111"/>
      <c r="NQ93" s="111"/>
      <c r="NR93" s="111"/>
      <c r="NS93" s="111"/>
      <c r="NT93" s="111"/>
      <c r="NU93" s="111"/>
      <c r="NV93" s="111"/>
      <c r="NW93" s="111"/>
      <c r="NX93" s="111"/>
      <c r="NY93" s="111"/>
      <c r="NZ93" s="111"/>
      <c r="OA93" s="111"/>
      <c r="OB93" s="111"/>
      <c r="OC93" s="111"/>
      <c r="OD93" s="111"/>
      <c r="OE93" s="111"/>
      <c r="OF93" s="111"/>
      <c r="OG93" s="111"/>
      <c r="OH93" s="111"/>
      <c r="OI93" s="111"/>
      <c r="OJ93" s="111"/>
      <c r="OK93" s="111"/>
      <c r="OL93" s="111"/>
      <c r="OM93" s="111"/>
      <c r="ON93" s="111"/>
      <c r="OO93" s="111"/>
      <c r="OP93" s="111"/>
      <c r="OQ93" s="111"/>
      <c r="OR93" s="111"/>
      <c r="OS93" s="111"/>
      <c r="OT93" s="111"/>
      <c r="OU93" s="111"/>
      <c r="OV93" s="111"/>
      <c r="OW93" s="111"/>
      <c r="OX93" s="111"/>
      <c r="OY93" s="111"/>
      <c r="OZ93" s="111"/>
      <c r="PA93" s="111"/>
      <c r="PB93" s="111"/>
      <c r="PC93" s="111"/>
      <c r="PD93" s="111"/>
      <c r="PE93" s="111"/>
      <c r="PF93" s="111"/>
      <c r="PG93" s="111"/>
      <c r="PH93" s="111"/>
      <c r="PI93" s="111"/>
      <c r="PJ93" s="111"/>
      <c r="PK93" s="111"/>
      <c r="PL93" s="111"/>
      <c r="PM93" s="111"/>
      <c r="PN93" s="111"/>
      <c r="PO93" s="111"/>
      <c r="PP93" s="111"/>
      <c r="PQ93" s="111"/>
      <c r="PR93" s="111"/>
      <c r="PS93" s="111"/>
      <c r="PT93" s="111"/>
      <c r="PU93" s="111"/>
      <c r="PV93" s="111"/>
      <c r="PW93" s="111"/>
      <c r="PX93" s="111"/>
      <c r="PY93" s="111"/>
      <c r="PZ93" s="111"/>
      <c r="QA93" s="111"/>
      <c r="QB93" s="111"/>
      <c r="QC93" s="111"/>
      <c r="QD93" s="111"/>
      <c r="QE93" s="111"/>
      <c r="QF93" s="111"/>
      <c r="QG93" s="111"/>
      <c r="QH93" s="111"/>
      <c r="QI93" s="111"/>
      <c r="QJ93" s="111"/>
      <c r="QK93" s="111"/>
      <c r="QL93" s="111"/>
      <c r="QM93" s="111"/>
      <c r="QN93" s="111"/>
      <c r="QO93" s="111"/>
      <c r="QP93" s="111"/>
      <c r="QQ93" s="111"/>
      <c r="QR93" s="111"/>
      <c r="QS93" s="111"/>
      <c r="QT93" s="111"/>
      <c r="QU93" s="111"/>
      <c r="QV93" s="111"/>
      <c r="QW93" s="111"/>
      <c r="QX93" s="111"/>
      <c r="QY93" s="111"/>
      <c r="QZ93" s="111"/>
      <c r="RA93" s="111"/>
      <c r="RB93" s="111"/>
      <c r="RC93" s="111"/>
      <c r="RD93" s="111"/>
      <c r="RE93" s="111"/>
      <c r="RF93" s="111"/>
      <c r="RG93" s="111"/>
      <c r="RH93" s="111"/>
      <c r="RI93" s="111"/>
      <c r="RJ93" s="111"/>
      <c r="RK93" s="111"/>
      <c r="RL93" s="111"/>
      <c r="RM93" s="111"/>
      <c r="RN93" s="111"/>
      <c r="RO93" s="111"/>
      <c r="RP93" s="111"/>
      <c r="RQ93" s="111"/>
      <c r="RR93" s="111"/>
      <c r="RS93" s="111"/>
      <c r="RT93" s="111"/>
      <c r="RU93" s="111"/>
      <c r="RV93" s="111"/>
      <c r="RW93" s="111"/>
      <c r="RX93" s="111"/>
      <c r="RY93" s="111"/>
      <c r="RZ93" s="111"/>
      <c r="SA93" s="111"/>
      <c r="SB93" s="111"/>
      <c r="SC93" s="111"/>
      <c r="SD93" s="111"/>
      <c r="SE93" s="111"/>
      <c r="SF93" s="111"/>
      <c r="SG93" s="111"/>
      <c r="SH93" s="111"/>
      <c r="SI93" s="111"/>
      <c r="SJ93" s="111"/>
      <c r="SK93" s="111"/>
      <c r="SL93" s="111"/>
      <c r="SM93" s="111"/>
      <c r="SN93" s="111"/>
      <c r="SO93" s="111"/>
      <c r="SP93" s="111"/>
      <c r="SQ93" s="111"/>
      <c r="SR93" s="111"/>
      <c r="SS93" s="111"/>
      <c r="ST93" s="111"/>
      <c r="SU93" s="111"/>
      <c r="SV93" s="111"/>
      <c r="SW93" s="111"/>
      <c r="SX93" s="111"/>
      <c r="SY93" s="111"/>
      <c r="SZ93" s="111"/>
      <c r="TA93" s="111"/>
      <c r="TB93" s="111"/>
      <c r="TC93" s="111"/>
      <c r="TD93" s="111"/>
      <c r="TE93" s="111"/>
      <c r="TF93" s="111"/>
      <c r="TG93" s="111"/>
      <c r="TH93" s="111"/>
      <c r="TI93" s="111"/>
      <c r="TJ93" s="111"/>
      <c r="TK93" s="111"/>
      <c r="TL93" s="111"/>
      <c r="TM93" s="111"/>
      <c r="TN93" s="111"/>
    </row>
    <row r="94" spans="1:534" ht="12.75" customHeight="1" x14ac:dyDescent="0.2">
      <c r="A94" s="111"/>
      <c r="B94" s="111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4"/>
      <c r="N94" s="114"/>
      <c r="O94" s="114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7"/>
      <c r="CC94" s="117"/>
      <c r="CD94" s="111"/>
      <c r="CE94" s="111"/>
      <c r="CF94" s="111"/>
      <c r="CG94" s="117"/>
      <c r="CH94" s="117"/>
      <c r="CI94" s="111"/>
      <c r="CJ94" s="111"/>
      <c r="CK94" s="111"/>
      <c r="CL94" s="117"/>
      <c r="CM94" s="111"/>
      <c r="CN94" s="117"/>
      <c r="CO94" s="117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1"/>
      <c r="FG94" s="111"/>
      <c r="FH94" s="111"/>
      <c r="FI94" s="111"/>
      <c r="FJ94" s="111"/>
      <c r="FK94" s="111"/>
      <c r="FL94" s="111"/>
      <c r="FM94" s="111"/>
      <c r="FN94" s="112"/>
      <c r="FO94" s="112"/>
      <c r="FP94" s="112"/>
      <c r="FQ94" s="111"/>
      <c r="FR94" s="111"/>
      <c r="FS94" s="111"/>
      <c r="FT94" s="111"/>
      <c r="FU94" s="111"/>
      <c r="FV94" s="111"/>
      <c r="FW94" s="111"/>
      <c r="FX94" s="111"/>
      <c r="FY94" s="111"/>
      <c r="FZ94" s="111"/>
      <c r="GA94" s="111"/>
      <c r="GB94" s="111"/>
      <c r="GC94" s="111"/>
      <c r="GD94" s="111"/>
      <c r="GE94" s="111"/>
      <c r="GF94" s="111"/>
      <c r="GG94" s="111"/>
      <c r="GH94" s="111"/>
      <c r="GI94" s="111"/>
      <c r="GJ94" s="111"/>
      <c r="GK94" s="111"/>
      <c r="GL94" s="111"/>
      <c r="GM94" s="111"/>
      <c r="GN94" s="111"/>
      <c r="GO94" s="111"/>
      <c r="GP94" s="111"/>
      <c r="GQ94" s="111"/>
      <c r="GR94" s="111"/>
      <c r="GS94" s="111"/>
      <c r="GT94" s="111"/>
      <c r="GU94" s="111"/>
      <c r="GV94" s="111"/>
      <c r="GW94" s="111"/>
      <c r="GX94" s="111"/>
      <c r="GY94" s="111"/>
      <c r="GZ94" s="111"/>
      <c r="HA94" s="111"/>
      <c r="HB94" s="111"/>
      <c r="HC94" s="111"/>
      <c r="HD94" s="111"/>
      <c r="HE94" s="111"/>
      <c r="HF94" s="111"/>
      <c r="HG94" s="116"/>
      <c r="HH94" s="111"/>
      <c r="HI94" s="111"/>
      <c r="HJ94" s="111"/>
      <c r="HK94" s="111"/>
      <c r="HL94" s="111"/>
      <c r="HM94" s="111"/>
      <c r="HN94" s="111"/>
      <c r="HO94" s="111"/>
      <c r="HP94" s="111"/>
      <c r="HQ94" s="111"/>
      <c r="HR94" s="111"/>
      <c r="HS94" s="111"/>
      <c r="HT94" s="111"/>
      <c r="HU94" s="111"/>
      <c r="HV94" s="111"/>
      <c r="HW94" s="111"/>
      <c r="HX94" s="111"/>
      <c r="HY94" s="111"/>
      <c r="HZ94" s="111"/>
      <c r="IA94" s="111"/>
      <c r="IB94" s="111"/>
      <c r="IC94" s="111"/>
      <c r="ID94" s="111"/>
      <c r="IE94" s="111"/>
      <c r="IF94" s="111"/>
      <c r="IG94" s="111"/>
      <c r="IH94" s="111"/>
      <c r="II94" s="111"/>
      <c r="IJ94" s="111"/>
      <c r="IK94" s="111"/>
      <c r="IL94" s="111"/>
      <c r="IM94" s="111"/>
      <c r="IN94" s="111"/>
      <c r="IO94" s="111"/>
      <c r="IP94" s="111"/>
      <c r="IQ94" s="111"/>
      <c r="IR94" s="111"/>
      <c r="IS94" s="111"/>
      <c r="IT94" s="111"/>
      <c r="IU94" s="111"/>
      <c r="IV94" s="111"/>
      <c r="IW94" s="111"/>
      <c r="IX94" s="111"/>
      <c r="IY94" s="111"/>
      <c r="IZ94" s="111"/>
      <c r="JA94" s="111"/>
      <c r="JB94" s="111"/>
      <c r="JC94" s="111"/>
      <c r="JD94" s="111"/>
      <c r="JE94" s="111"/>
      <c r="JF94" s="111"/>
      <c r="JG94" s="111"/>
      <c r="JH94" s="111"/>
      <c r="JI94" s="111"/>
      <c r="JJ94" s="111"/>
      <c r="JK94" s="111"/>
      <c r="JL94" s="111"/>
      <c r="JM94" s="111"/>
      <c r="JN94" s="111"/>
      <c r="JO94" s="111"/>
      <c r="JP94" s="111"/>
      <c r="JQ94" s="111"/>
      <c r="JR94" s="111"/>
      <c r="JS94" s="111"/>
      <c r="JT94" s="111"/>
      <c r="JU94" s="111"/>
      <c r="JV94" s="111"/>
      <c r="JW94" s="111"/>
      <c r="JX94" s="111"/>
      <c r="JY94" s="111"/>
      <c r="JZ94" s="111"/>
      <c r="KA94" s="111"/>
      <c r="KB94" s="111"/>
      <c r="KC94" s="111"/>
      <c r="KD94" s="111"/>
      <c r="KE94" s="111"/>
      <c r="KF94" s="111"/>
      <c r="KG94" s="111"/>
      <c r="KH94" s="111"/>
      <c r="KI94" s="111"/>
      <c r="KJ94" s="111"/>
      <c r="KK94" s="111"/>
      <c r="KL94" s="111"/>
      <c r="KM94" s="111"/>
      <c r="KN94" s="111"/>
      <c r="KO94" s="111"/>
      <c r="KP94" s="111"/>
      <c r="KQ94" s="111"/>
      <c r="KR94" s="111"/>
      <c r="KS94" s="111"/>
      <c r="KT94" s="111"/>
      <c r="KU94" s="111"/>
      <c r="KV94" s="111"/>
      <c r="KW94" s="111"/>
      <c r="KX94" s="111"/>
      <c r="KY94" s="111"/>
      <c r="KZ94" s="111"/>
      <c r="LA94" s="111"/>
      <c r="LB94" s="111"/>
      <c r="LC94" s="111"/>
      <c r="LD94" s="111"/>
      <c r="LE94" s="111"/>
      <c r="LF94" s="111"/>
      <c r="LG94" s="111"/>
      <c r="LH94" s="111"/>
      <c r="LI94" s="111"/>
      <c r="LJ94" s="111"/>
      <c r="LK94" s="111"/>
      <c r="LL94" s="111"/>
      <c r="LM94" s="111"/>
      <c r="LN94" s="111"/>
      <c r="LO94" s="111"/>
      <c r="LP94" s="111"/>
      <c r="LQ94" s="111"/>
      <c r="LR94" s="111"/>
      <c r="LS94" s="111"/>
      <c r="LT94" s="111"/>
      <c r="LU94" s="111"/>
      <c r="LV94" s="111"/>
      <c r="LW94" s="111"/>
      <c r="LX94" s="111"/>
      <c r="LY94" s="111"/>
      <c r="LZ94" s="111"/>
      <c r="MA94" s="111"/>
      <c r="MB94" s="111"/>
      <c r="MC94" s="111"/>
      <c r="MD94" s="111"/>
      <c r="ME94" s="111"/>
      <c r="MF94" s="111"/>
      <c r="MG94" s="111"/>
      <c r="MH94" s="111"/>
      <c r="MI94" s="111"/>
      <c r="MJ94" s="111"/>
      <c r="MK94" s="111"/>
      <c r="ML94" s="111"/>
      <c r="MM94" s="111"/>
      <c r="MN94" s="111"/>
      <c r="MO94" s="111"/>
      <c r="MP94" s="111"/>
      <c r="MQ94" s="111"/>
      <c r="MR94" s="111"/>
      <c r="MS94" s="111"/>
      <c r="MT94" s="111"/>
      <c r="MU94" s="111"/>
      <c r="MV94" s="111"/>
      <c r="MW94" s="111"/>
      <c r="MX94" s="111"/>
      <c r="MY94" s="111"/>
      <c r="MZ94" s="111"/>
      <c r="NA94" s="111"/>
      <c r="NB94" s="111"/>
      <c r="NC94" s="111"/>
      <c r="ND94" s="111"/>
      <c r="NE94" s="111"/>
      <c r="NF94" s="111"/>
      <c r="NG94" s="111"/>
      <c r="NH94" s="111"/>
      <c r="NI94" s="111"/>
      <c r="NJ94" s="111"/>
      <c r="NK94" s="111"/>
      <c r="NL94" s="111"/>
      <c r="NM94" s="111"/>
      <c r="NN94" s="111"/>
      <c r="NO94" s="111"/>
      <c r="NP94" s="111"/>
      <c r="NQ94" s="111"/>
      <c r="NR94" s="111"/>
      <c r="NS94" s="111"/>
      <c r="NT94" s="111"/>
      <c r="NU94" s="111"/>
      <c r="NV94" s="111"/>
      <c r="NW94" s="111"/>
      <c r="NX94" s="111"/>
      <c r="NY94" s="111"/>
      <c r="NZ94" s="111"/>
      <c r="OA94" s="111"/>
      <c r="OB94" s="111"/>
      <c r="OC94" s="111"/>
      <c r="OD94" s="111"/>
      <c r="OE94" s="111"/>
      <c r="OF94" s="111"/>
      <c r="OG94" s="111"/>
      <c r="OH94" s="111"/>
      <c r="OI94" s="111"/>
      <c r="OJ94" s="111"/>
      <c r="OK94" s="111"/>
      <c r="OL94" s="111"/>
      <c r="OM94" s="111"/>
      <c r="ON94" s="111"/>
      <c r="OO94" s="111"/>
      <c r="OP94" s="111"/>
      <c r="OQ94" s="111"/>
      <c r="OR94" s="111"/>
      <c r="OS94" s="111"/>
      <c r="OT94" s="111"/>
      <c r="OU94" s="111"/>
      <c r="OV94" s="111"/>
      <c r="OW94" s="111"/>
      <c r="OX94" s="111"/>
      <c r="OY94" s="111"/>
      <c r="OZ94" s="111"/>
      <c r="PA94" s="111"/>
      <c r="PB94" s="111"/>
      <c r="PC94" s="111"/>
      <c r="PD94" s="111"/>
      <c r="PE94" s="111"/>
      <c r="PF94" s="111"/>
      <c r="PG94" s="111"/>
      <c r="PH94" s="111"/>
      <c r="PI94" s="111"/>
      <c r="PJ94" s="111"/>
      <c r="PK94" s="111"/>
      <c r="PL94" s="111"/>
      <c r="PM94" s="111"/>
      <c r="PN94" s="111"/>
      <c r="PO94" s="111"/>
      <c r="PP94" s="111"/>
      <c r="PQ94" s="111"/>
      <c r="PR94" s="111"/>
      <c r="PS94" s="111"/>
      <c r="PT94" s="111"/>
      <c r="PU94" s="111"/>
      <c r="PV94" s="111"/>
      <c r="PW94" s="111"/>
      <c r="PX94" s="111"/>
      <c r="PY94" s="111"/>
      <c r="PZ94" s="111"/>
      <c r="QA94" s="111"/>
      <c r="QB94" s="111"/>
      <c r="QC94" s="111"/>
      <c r="QD94" s="111"/>
      <c r="QE94" s="111"/>
      <c r="QF94" s="111"/>
      <c r="QG94" s="111"/>
      <c r="QH94" s="111"/>
      <c r="QI94" s="111"/>
      <c r="QJ94" s="111"/>
      <c r="QK94" s="111"/>
      <c r="QL94" s="111"/>
      <c r="QM94" s="111"/>
      <c r="QN94" s="111"/>
      <c r="QO94" s="111"/>
      <c r="QP94" s="111"/>
      <c r="QQ94" s="111"/>
      <c r="QR94" s="111"/>
      <c r="QS94" s="111"/>
      <c r="QT94" s="111"/>
      <c r="QU94" s="111"/>
      <c r="QV94" s="111"/>
      <c r="QW94" s="111"/>
      <c r="QX94" s="111"/>
      <c r="QY94" s="111"/>
      <c r="QZ94" s="111"/>
      <c r="RA94" s="111"/>
      <c r="RB94" s="111"/>
      <c r="RC94" s="111"/>
      <c r="RD94" s="111"/>
      <c r="RE94" s="111"/>
      <c r="RF94" s="111"/>
      <c r="RG94" s="111"/>
      <c r="RH94" s="111"/>
      <c r="RI94" s="111"/>
      <c r="RJ94" s="111"/>
      <c r="RK94" s="111"/>
      <c r="RL94" s="111"/>
      <c r="RM94" s="111"/>
      <c r="RN94" s="111"/>
      <c r="RO94" s="111"/>
      <c r="RP94" s="111"/>
      <c r="RQ94" s="111"/>
      <c r="RR94" s="111"/>
      <c r="RS94" s="111"/>
      <c r="RT94" s="111"/>
      <c r="RU94" s="111"/>
      <c r="RV94" s="111"/>
      <c r="RW94" s="111"/>
      <c r="RX94" s="111"/>
      <c r="RY94" s="111"/>
      <c r="RZ94" s="111"/>
      <c r="SA94" s="111"/>
      <c r="SB94" s="111"/>
      <c r="SC94" s="111"/>
      <c r="SD94" s="111"/>
      <c r="SE94" s="111"/>
      <c r="SF94" s="111"/>
      <c r="SG94" s="111"/>
      <c r="SH94" s="111"/>
      <c r="SI94" s="111"/>
      <c r="SJ94" s="111"/>
      <c r="SK94" s="111"/>
      <c r="SL94" s="111"/>
      <c r="SM94" s="111"/>
      <c r="SN94" s="111"/>
      <c r="SO94" s="111"/>
      <c r="SP94" s="111"/>
      <c r="SQ94" s="111"/>
      <c r="SR94" s="111"/>
      <c r="SS94" s="111"/>
      <c r="ST94" s="111"/>
      <c r="SU94" s="111"/>
      <c r="SV94" s="111"/>
      <c r="SW94" s="111"/>
      <c r="SX94" s="111"/>
      <c r="SY94" s="111"/>
      <c r="SZ94" s="111"/>
      <c r="TA94" s="111"/>
      <c r="TB94" s="111"/>
      <c r="TC94" s="111"/>
      <c r="TD94" s="111"/>
      <c r="TE94" s="111"/>
      <c r="TF94" s="111"/>
      <c r="TG94" s="111"/>
      <c r="TH94" s="111"/>
      <c r="TI94" s="111"/>
      <c r="TJ94" s="111"/>
      <c r="TK94" s="111"/>
      <c r="TL94" s="111"/>
      <c r="TM94" s="111"/>
      <c r="TN94" s="111"/>
    </row>
    <row r="95" spans="1:534" ht="12.75" customHeight="1" x14ac:dyDescent="0.2">
      <c r="A95" s="111"/>
      <c r="B95" s="111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4"/>
      <c r="N95" s="114"/>
      <c r="O95" s="114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7"/>
      <c r="CC95" s="117"/>
      <c r="CD95" s="111"/>
      <c r="CE95" s="111"/>
      <c r="CF95" s="111"/>
      <c r="CG95" s="117"/>
      <c r="CH95" s="117"/>
      <c r="CI95" s="111"/>
      <c r="CJ95" s="111"/>
      <c r="CK95" s="111"/>
      <c r="CL95" s="117"/>
      <c r="CM95" s="111"/>
      <c r="CN95" s="117"/>
      <c r="CO95" s="117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11"/>
      <c r="EF95" s="111"/>
      <c r="EG95" s="111"/>
      <c r="EH95" s="111"/>
      <c r="EI95" s="111"/>
      <c r="EJ95" s="111"/>
      <c r="EK95" s="111"/>
      <c r="EL95" s="111"/>
      <c r="EM95" s="111"/>
      <c r="EN95" s="111"/>
      <c r="EO95" s="111"/>
      <c r="EP95" s="111"/>
      <c r="EQ95" s="111"/>
      <c r="ER95" s="111"/>
      <c r="ES95" s="111"/>
      <c r="ET95" s="111"/>
      <c r="EU95" s="111"/>
      <c r="EV95" s="111"/>
      <c r="EW95" s="111"/>
      <c r="EX95" s="111"/>
      <c r="EY95" s="111"/>
      <c r="EZ95" s="111"/>
      <c r="FA95" s="111"/>
      <c r="FB95" s="111"/>
      <c r="FC95" s="111"/>
      <c r="FD95" s="111"/>
      <c r="FE95" s="111"/>
      <c r="FF95" s="111"/>
      <c r="FG95" s="111"/>
      <c r="FH95" s="111"/>
      <c r="FI95" s="111"/>
      <c r="FJ95" s="111"/>
      <c r="FK95" s="111"/>
      <c r="FL95" s="111"/>
      <c r="FM95" s="111"/>
      <c r="FN95" s="112"/>
      <c r="FO95" s="112"/>
      <c r="FP95" s="112"/>
      <c r="FQ95" s="111"/>
      <c r="FR95" s="111"/>
      <c r="FS95" s="111"/>
      <c r="FT95" s="111"/>
      <c r="FU95" s="111"/>
      <c r="FV95" s="111"/>
      <c r="FW95" s="111"/>
      <c r="FX95" s="111"/>
      <c r="FY95" s="111"/>
      <c r="FZ95" s="111"/>
      <c r="GA95" s="111"/>
      <c r="GB95" s="111"/>
      <c r="GC95" s="111"/>
      <c r="GD95" s="111"/>
      <c r="GE95" s="111"/>
      <c r="GF95" s="111"/>
      <c r="GG95" s="111"/>
      <c r="GH95" s="111"/>
      <c r="GI95" s="111"/>
      <c r="GJ95" s="111"/>
      <c r="GK95" s="111"/>
      <c r="GL95" s="111"/>
      <c r="GM95" s="111"/>
      <c r="GN95" s="111"/>
      <c r="GO95" s="111"/>
      <c r="GP95" s="111"/>
      <c r="GQ95" s="111"/>
      <c r="GR95" s="111"/>
      <c r="GS95" s="111"/>
      <c r="GT95" s="111"/>
      <c r="GU95" s="111"/>
      <c r="GV95" s="111"/>
      <c r="GW95" s="111"/>
      <c r="GX95" s="111"/>
      <c r="GY95" s="111"/>
      <c r="GZ95" s="111"/>
      <c r="HA95" s="111"/>
      <c r="HB95" s="111"/>
      <c r="HC95" s="111"/>
      <c r="HD95" s="111"/>
      <c r="HE95" s="111"/>
      <c r="HF95" s="111"/>
      <c r="HG95" s="116"/>
      <c r="HH95" s="111"/>
      <c r="HI95" s="111"/>
      <c r="HJ95" s="111"/>
      <c r="HK95" s="111"/>
      <c r="HL95" s="111"/>
      <c r="HM95" s="111"/>
      <c r="HN95" s="111"/>
      <c r="HO95" s="111"/>
      <c r="HP95" s="111"/>
      <c r="HQ95" s="111"/>
      <c r="HR95" s="111"/>
      <c r="HS95" s="111"/>
      <c r="HT95" s="111"/>
      <c r="HU95" s="111"/>
      <c r="HV95" s="111"/>
      <c r="HW95" s="111"/>
      <c r="HX95" s="111"/>
      <c r="HY95" s="111"/>
      <c r="HZ95" s="111"/>
      <c r="IA95" s="111"/>
      <c r="IB95" s="111"/>
      <c r="IC95" s="111"/>
      <c r="ID95" s="111"/>
      <c r="IE95" s="111"/>
      <c r="IF95" s="111"/>
      <c r="IG95" s="111"/>
      <c r="IH95" s="111"/>
      <c r="II95" s="111"/>
      <c r="IJ95" s="111"/>
      <c r="IK95" s="111"/>
      <c r="IL95" s="111"/>
      <c r="IM95" s="111"/>
      <c r="IN95" s="111"/>
      <c r="IO95" s="111"/>
      <c r="IP95" s="111"/>
      <c r="IQ95" s="111"/>
      <c r="IR95" s="111"/>
      <c r="IS95" s="111"/>
      <c r="IT95" s="111"/>
      <c r="IU95" s="111"/>
      <c r="IV95" s="111"/>
      <c r="IW95" s="111"/>
      <c r="IX95" s="111"/>
      <c r="IY95" s="111"/>
      <c r="IZ95" s="111"/>
      <c r="JA95" s="111"/>
      <c r="JB95" s="111"/>
      <c r="JC95" s="111"/>
      <c r="JD95" s="111"/>
      <c r="JE95" s="111"/>
      <c r="JF95" s="111"/>
      <c r="JG95" s="111"/>
      <c r="JH95" s="111"/>
      <c r="JI95" s="111"/>
      <c r="JJ95" s="111"/>
      <c r="JK95" s="111"/>
      <c r="JL95" s="111"/>
      <c r="JM95" s="111"/>
      <c r="JN95" s="111"/>
      <c r="JO95" s="111"/>
      <c r="JP95" s="111"/>
      <c r="JQ95" s="111"/>
      <c r="JR95" s="111"/>
      <c r="JS95" s="111"/>
      <c r="JT95" s="111"/>
      <c r="JU95" s="111"/>
      <c r="JV95" s="111"/>
      <c r="JW95" s="111"/>
      <c r="JX95" s="111"/>
      <c r="JY95" s="111"/>
      <c r="JZ95" s="111"/>
      <c r="KA95" s="111"/>
      <c r="KB95" s="111"/>
      <c r="KC95" s="111"/>
      <c r="KD95" s="111"/>
      <c r="KE95" s="111"/>
      <c r="KF95" s="111"/>
      <c r="KG95" s="111"/>
      <c r="KH95" s="111"/>
      <c r="KI95" s="111"/>
      <c r="KJ95" s="111"/>
      <c r="KK95" s="111"/>
      <c r="KL95" s="111"/>
      <c r="KM95" s="111"/>
      <c r="KN95" s="111"/>
      <c r="KO95" s="111"/>
      <c r="KP95" s="111"/>
      <c r="KQ95" s="111"/>
      <c r="KR95" s="111"/>
      <c r="KS95" s="111"/>
      <c r="KT95" s="111"/>
      <c r="KU95" s="111"/>
      <c r="KV95" s="111"/>
      <c r="KW95" s="111"/>
      <c r="KX95" s="111"/>
      <c r="KY95" s="111"/>
      <c r="KZ95" s="111"/>
      <c r="LA95" s="111"/>
      <c r="LB95" s="111"/>
      <c r="LC95" s="111"/>
      <c r="LD95" s="111"/>
      <c r="LE95" s="111"/>
      <c r="LF95" s="111"/>
      <c r="LG95" s="111"/>
      <c r="LH95" s="111"/>
      <c r="LI95" s="111"/>
      <c r="LJ95" s="111"/>
      <c r="LK95" s="111"/>
      <c r="LL95" s="111"/>
      <c r="LM95" s="111"/>
      <c r="LN95" s="111"/>
      <c r="LO95" s="111"/>
      <c r="LP95" s="111"/>
      <c r="LQ95" s="111"/>
      <c r="LR95" s="111"/>
      <c r="LS95" s="111"/>
      <c r="LT95" s="111"/>
      <c r="LU95" s="111"/>
      <c r="LV95" s="111"/>
      <c r="LW95" s="111"/>
      <c r="LX95" s="111"/>
      <c r="LY95" s="111"/>
      <c r="LZ95" s="111"/>
      <c r="MA95" s="111"/>
      <c r="MB95" s="111"/>
      <c r="MC95" s="111"/>
      <c r="MD95" s="111"/>
      <c r="ME95" s="111"/>
      <c r="MF95" s="111"/>
      <c r="MG95" s="111"/>
      <c r="MH95" s="111"/>
      <c r="MI95" s="111"/>
      <c r="MJ95" s="111"/>
      <c r="MK95" s="111"/>
      <c r="ML95" s="111"/>
      <c r="MM95" s="111"/>
      <c r="MN95" s="111"/>
      <c r="MO95" s="111"/>
      <c r="MP95" s="111"/>
      <c r="MQ95" s="111"/>
      <c r="MR95" s="111"/>
      <c r="MS95" s="111"/>
      <c r="MT95" s="111"/>
      <c r="MU95" s="111"/>
      <c r="MV95" s="111"/>
      <c r="MW95" s="111"/>
      <c r="MX95" s="111"/>
      <c r="MY95" s="111"/>
      <c r="MZ95" s="111"/>
      <c r="NA95" s="111"/>
      <c r="NB95" s="111"/>
      <c r="NC95" s="111"/>
      <c r="ND95" s="111"/>
      <c r="NE95" s="111"/>
      <c r="NF95" s="111"/>
      <c r="NG95" s="111"/>
      <c r="NH95" s="111"/>
      <c r="NI95" s="111"/>
      <c r="NJ95" s="111"/>
      <c r="NK95" s="111"/>
      <c r="NL95" s="111"/>
      <c r="NM95" s="111"/>
      <c r="NN95" s="111"/>
      <c r="NO95" s="111"/>
      <c r="NP95" s="111"/>
      <c r="NQ95" s="111"/>
      <c r="NR95" s="111"/>
      <c r="NS95" s="111"/>
      <c r="NT95" s="111"/>
      <c r="NU95" s="111"/>
      <c r="NV95" s="111"/>
      <c r="NW95" s="111"/>
      <c r="NX95" s="111"/>
      <c r="NY95" s="111"/>
      <c r="NZ95" s="111"/>
      <c r="OA95" s="111"/>
      <c r="OB95" s="111"/>
      <c r="OC95" s="111"/>
      <c r="OD95" s="111"/>
      <c r="OE95" s="111"/>
      <c r="OF95" s="111"/>
      <c r="OG95" s="111"/>
      <c r="OH95" s="111"/>
      <c r="OI95" s="111"/>
      <c r="OJ95" s="111"/>
      <c r="OK95" s="111"/>
      <c r="OL95" s="111"/>
      <c r="OM95" s="111"/>
      <c r="ON95" s="111"/>
      <c r="OO95" s="111"/>
      <c r="OP95" s="111"/>
      <c r="OQ95" s="111"/>
      <c r="OR95" s="111"/>
      <c r="OS95" s="111"/>
      <c r="OT95" s="111"/>
      <c r="OU95" s="111"/>
      <c r="OV95" s="111"/>
      <c r="OW95" s="111"/>
      <c r="OX95" s="111"/>
      <c r="OY95" s="111"/>
      <c r="OZ95" s="111"/>
      <c r="PA95" s="111"/>
      <c r="PB95" s="111"/>
      <c r="PC95" s="111"/>
      <c r="PD95" s="111"/>
      <c r="PE95" s="111"/>
      <c r="PF95" s="111"/>
      <c r="PG95" s="111"/>
      <c r="PH95" s="111"/>
      <c r="PI95" s="111"/>
      <c r="PJ95" s="111"/>
      <c r="PK95" s="111"/>
      <c r="PL95" s="111"/>
      <c r="PM95" s="111"/>
      <c r="PN95" s="111"/>
      <c r="PO95" s="111"/>
      <c r="PP95" s="111"/>
      <c r="PQ95" s="111"/>
      <c r="PR95" s="111"/>
      <c r="PS95" s="111"/>
      <c r="PT95" s="111"/>
      <c r="PU95" s="111"/>
      <c r="PV95" s="111"/>
      <c r="PW95" s="111"/>
      <c r="PX95" s="111"/>
      <c r="PY95" s="111"/>
      <c r="PZ95" s="111"/>
      <c r="QA95" s="111"/>
      <c r="QB95" s="111"/>
      <c r="QC95" s="111"/>
      <c r="QD95" s="111"/>
      <c r="QE95" s="111"/>
      <c r="QF95" s="111"/>
      <c r="QG95" s="111"/>
      <c r="QH95" s="111"/>
      <c r="QI95" s="111"/>
      <c r="QJ95" s="111"/>
      <c r="QK95" s="111"/>
      <c r="QL95" s="111"/>
      <c r="QM95" s="111"/>
      <c r="QN95" s="111"/>
      <c r="QO95" s="111"/>
      <c r="QP95" s="111"/>
      <c r="QQ95" s="111"/>
      <c r="QR95" s="111"/>
      <c r="QS95" s="111"/>
      <c r="QT95" s="111"/>
      <c r="QU95" s="111"/>
      <c r="QV95" s="111"/>
      <c r="QW95" s="111"/>
      <c r="QX95" s="111"/>
      <c r="QY95" s="111"/>
      <c r="QZ95" s="111"/>
      <c r="RA95" s="111"/>
      <c r="RB95" s="111"/>
      <c r="RC95" s="111"/>
      <c r="RD95" s="111"/>
      <c r="RE95" s="111"/>
      <c r="RF95" s="111"/>
      <c r="RG95" s="111"/>
      <c r="RH95" s="111"/>
      <c r="RI95" s="111"/>
      <c r="RJ95" s="111"/>
      <c r="RK95" s="111"/>
      <c r="RL95" s="111"/>
      <c r="RM95" s="111"/>
      <c r="RN95" s="111"/>
      <c r="RO95" s="111"/>
      <c r="RP95" s="111"/>
      <c r="RQ95" s="111"/>
      <c r="RR95" s="111"/>
      <c r="RS95" s="111"/>
      <c r="RT95" s="111"/>
      <c r="RU95" s="111"/>
      <c r="RV95" s="111"/>
      <c r="RW95" s="111"/>
      <c r="RX95" s="111"/>
      <c r="RY95" s="111"/>
      <c r="RZ95" s="111"/>
      <c r="SA95" s="111"/>
      <c r="SB95" s="111"/>
      <c r="SC95" s="111"/>
      <c r="SD95" s="111"/>
      <c r="SE95" s="111"/>
      <c r="SF95" s="111"/>
      <c r="SG95" s="111"/>
      <c r="SH95" s="111"/>
      <c r="SI95" s="111"/>
      <c r="SJ95" s="111"/>
      <c r="SK95" s="111"/>
      <c r="SL95" s="111"/>
      <c r="SM95" s="111"/>
      <c r="SN95" s="111"/>
      <c r="SO95" s="111"/>
      <c r="SP95" s="111"/>
      <c r="SQ95" s="111"/>
      <c r="SR95" s="111"/>
      <c r="SS95" s="111"/>
      <c r="ST95" s="111"/>
      <c r="SU95" s="111"/>
      <c r="SV95" s="111"/>
      <c r="SW95" s="111"/>
      <c r="SX95" s="111"/>
      <c r="SY95" s="111"/>
      <c r="SZ95" s="111"/>
      <c r="TA95" s="111"/>
      <c r="TB95" s="111"/>
      <c r="TC95" s="111"/>
      <c r="TD95" s="111"/>
      <c r="TE95" s="111"/>
      <c r="TF95" s="111"/>
      <c r="TG95" s="111"/>
      <c r="TH95" s="111"/>
      <c r="TI95" s="111"/>
      <c r="TJ95" s="111"/>
      <c r="TK95" s="111"/>
      <c r="TL95" s="111"/>
      <c r="TM95" s="111"/>
      <c r="TN95" s="111"/>
    </row>
    <row r="96" spans="1:534" ht="12.75" customHeight="1" x14ac:dyDescent="0.2">
      <c r="A96" s="111"/>
      <c r="B96" s="111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4"/>
      <c r="N96" s="114"/>
      <c r="O96" s="114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7"/>
      <c r="CC96" s="117"/>
      <c r="CD96" s="111"/>
      <c r="CE96" s="111"/>
      <c r="CF96" s="111"/>
      <c r="CG96" s="117"/>
      <c r="CH96" s="117"/>
      <c r="CI96" s="111"/>
      <c r="CJ96" s="111"/>
      <c r="CK96" s="111"/>
      <c r="CL96" s="117"/>
      <c r="CM96" s="111"/>
      <c r="CN96" s="117"/>
      <c r="CO96" s="117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DQ96" s="111"/>
      <c r="DR96" s="111"/>
      <c r="DS96" s="111"/>
      <c r="DT96" s="111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1"/>
      <c r="EN96" s="111"/>
      <c r="EO96" s="111"/>
      <c r="EP96" s="111"/>
      <c r="EQ96" s="111"/>
      <c r="ER96" s="111"/>
      <c r="ES96" s="111"/>
      <c r="ET96" s="111"/>
      <c r="EU96" s="111"/>
      <c r="EV96" s="111"/>
      <c r="EW96" s="111"/>
      <c r="EX96" s="111"/>
      <c r="EY96" s="111"/>
      <c r="EZ96" s="111"/>
      <c r="FA96" s="111"/>
      <c r="FB96" s="111"/>
      <c r="FC96" s="111"/>
      <c r="FD96" s="111"/>
      <c r="FE96" s="111"/>
      <c r="FF96" s="111"/>
      <c r="FG96" s="111"/>
      <c r="FH96" s="111"/>
      <c r="FI96" s="111"/>
      <c r="FJ96" s="111"/>
      <c r="FK96" s="111"/>
      <c r="FL96" s="111"/>
      <c r="FM96" s="111"/>
      <c r="FN96" s="112"/>
      <c r="FO96" s="112"/>
      <c r="FP96" s="112"/>
      <c r="FQ96" s="111"/>
      <c r="FR96" s="111"/>
      <c r="FS96" s="111"/>
      <c r="FT96" s="111"/>
      <c r="FU96" s="111"/>
      <c r="FV96" s="111"/>
      <c r="FW96" s="111"/>
      <c r="FX96" s="111"/>
      <c r="FY96" s="111"/>
      <c r="FZ96" s="111"/>
      <c r="GA96" s="111"/>
      <c r="GB96" s="111"/>
      <c r="GC96" s="111"/>
      <c r="GD96" s="111"/>
      <c r="GE96" s="111"/>
      <c r="GF96" s="111"/>
      <c r="GG96" s="111"/>
      <c r="GH96" s="111"/>
      <c r="GI96" s="111"/>
      <c r="GJ96" s="111"/>
      <c r="GK96" s="111"/>
      <c r="GL96" s="111"/>
      <c r="GM96" s="111"/>
      <c r="GN96" s="111"/>
      <c r="GO96" s="111"/>
      <c r="GP96" s="111"/>
      <c r="GQ96" s="111"/>
      <c r="GR96" s="111"/>
      <c r="GS96" s="111"/>
      <c r="GT96" s="111"/>
      <c r="GU96" s="111"/>
      <c r="GV96" s="111"/>
      <c r="GW96" s="111"/>
      <c r="GX96" s="111"/>
      <c r="GY96" s="111"/>
      <c r="GZ96" s="111"/>
      <c r="HA96" s="111"/>
      <c r="HB96" s="111"/>
      <c r="HC96" s="111"/>
      <c r="HD96" s="111"/>
      <c r="HE96" s="111"/>
      <c r="HF96" s="111"/>
      <c r="HG96" s="116"/>
      <c r="HH96" s="111"/>
      <c r="HI96" s="111"/>
      <c r="HJ96" s="111"/>
      <c r="HK96" s="111"/>
      <c r="HL96" s="111"/>
      <c r="HM96" s="111"/>
      <c r="HN96" s="111"/>
      <c r="HO96" s="111"/>
      <c r="HP96" s="111"/>
      <c r="HQ96" s="111"/>
      <c r="HR96" s="111"/>
      <c r="HS96" s="111"/>
      <c r="HT96" s="111"/>
      <c r="HU96" s="111"/>
      <c r="HV96" s="111"/>
      <c r="HW96" s="111"/>
      <c r="HX96" s="111"/>
      <c r="HY96" s="111"/>
      <c r="HZ96" s="111"/>
      <c r="IA96" s="111"/>
      <c r="IB96" s="111"/>
      <c r="IC96" s="111"/>
      <c r="ID96" s="111"/>
      <c r="IE96" s="111"/>
      <c r="IF96" s="111"/>
      <c r="IG96" s="111"/>
      <c r="IH96" s="111"/>
      <c r="II96" s="111"/>
      <c r="IJ96" s="111"/>
      <c r="IK96" s="111"/>
      <c r="IL96" s="111"/>
      <c r="IM96" s="111"/>
      <c r="IN96" s="111"/>
      <c r="IO96" s="111"/>
      <c r="IP96" s="111"/>
      <c r="IQ96" s="111"/>
      <c r="IR96" s="111"/>
      <c r="IS96" s="111"/>
      <c r="IT96" s="111"/>
      <c r="IU96" s="111"/>
      <c r="IV96" s="111"/>
      <c r="IW96" s="111"/>
      <c r="IX96" s="111"/>
      <c r="IY96" s="111"/>
      <c r="IZ96" s="111"/>
      <c r="JA96" s="111"/>
      <c r="JB96" s="111"/>
      <c r="JC96" s="111"/>
      <c r="JD96" s="111"/>
      <c r="JE96" s="111"/>
      <c r="JF96" s="111"/>
      <c r="JG96" s="111"/>
      <c r="JH96" s="111"/>
      <c r="JI96" s="111"/>
      <c r="JJ96" s="111"/>
      <c r="JK96" s="111"/>
      <c r="JL96" s="111"/>
      <c r="JM96" s="111"/>
      <c r="JN96" s="111"/>
      <c r="JO96" s="111"/>
      <c r="JP96" s="111"/>
      <c r="JQ96" s="111"/>
      <c r="JR96" s="111"/>
      <c r="JS96" s="111"/>
      <c r="JT96" s="111"/>
      <c r="JU96" s="111"/>
      <c r="JV96" s="111"/>
      <c r="JW96" s="111"/>
      <c r="JX96" s="111"/>
      <c r="JY96" s="111"/>
      <c r="JZ96" s="111"/>
      <c r="KA96" s="111"/>
      <c r="KB96" s="111"/>
      <c r="KC96" s="111"/>
      <c r="KD96" s="111"/>
      <c r="KE96" s="111"/>
      <c r="KF96" s="111"/>
      <c r="KG96" s="111"/>
      <c r="KH96" s="111"/>
      <c r="KI96" s="111"/>
      <c r="KJ96" s="111"/>
      <c r="KK96" s="111"/>
      <c r="KL96" s="111"/>
      <c r="KM96" s="111"/>
      <c r="KN96" s="111"/>
      <c r="KO96" s="111"/>
      <c r="KP96" s="111"/>
      <c r="KQ96" s="111"/>
      <c r="KR96" s="111"/>
      <c r="KS96" s="111"/>
      <c r="KT96" s="111"/>
      <c r="KU96" s="111"/>
      <c r="KV96" s="111"/>
      <c r="KW96" s="111"/>
      <c r="KX96" s="111"/>
      <c r="KY96" s="111"/>
      <c r="KZ96" s="111"/>
      <c r="LA96" s="111"/>
      <c r="LB96" s="111"/>
      <c r="LC96" s="111"/>
      <c r="LD96" s="111"/>
      <c r="LE96" s="111"/>
      <c r="LF96" s="111"/>
      <c r="LG96" s="111"/>
      <c r="LH96" s="111"/>
      <c r="LI96" s="111"/>
      <c r="LJ96" s="111"/>
      <c r="LK96" s="111"/>
      <c r="LL96" s="111"/>
      <c r="LM96" s="111"/>
      <c r="LN96" s="111"/>
      <c r="LO96" s="111"/>
      <c r="LP96" s="111"/>
      <c r="LQ96" s="111"/>
      <c r="LR96" s="111"/>
      <c r="LS96" s="111"/>
      <c r="LT96" s="111"/>
      <c r="LU96" s="111"/>
      <c r="LV96" s="111"/>
      <c r="LW96" s="111"/>
      <c r="LX96" s="111"/>
      <c r="LY96" s="111"/>
      <c r="LZ96" s="111"/>
      <c r="MA96" s="111"/>
      <c r="MB96" s="111"/>
      <c r="MC96" s="111"/>
      <c r="MD96" s="111"/>
      <c r="ME96" s="111"/>
      <c r="MF96" s="111"/>
      <c r="MG96" s="111"/>
      <c r="MH96" s="111"/>
      <c r="MI96" s="111"/>
      <c r="MJ96" s="111"/>
      <c r="MK96" s="111"/>
      <c r="ML96" s="111"/>
      <c r="MM96" s="111"/>
      <c r="MN96" s="111"/>
      <c r="MO96" s="111"/>
      <c r="MP96" s="111"/>
      <c r="MQ96" s="111"/>
      <c r="MR96" s="111"/>
      <c r="MS96" s="111"/>
      <c r="MT96" s="111"/>
      <c r="MU96" s="111"/>
      <c r="MV96" s="111"/>
      <c r="MW96" s="111"/>
      <c r="MX96" s="111"/>
      <c r="MY96" s="111"/>
      <c r="MZ96" s="111"/>
      <c r="NA96" s="111"/>
      <c r="NB96" s="111"/>
      <c r="NC96" s="111"/>
      <c r="ND96" s="111"/>
      <c r="NE96" s="111"/>
      <c r="NF96" s="111"/>
      <c r="NG96" s="111"/>
      <c r="NH96" s="111"/>
      <c r="NI96" s="111"/>
      <c r="NJ96" s="111"/>
      <c r="NK96" s="111"/>
      <c r="NL96" s="111"/>
      <c r="NM96" s="111"/>
      <c r="NN96" s="111"/>
      <c r="NO96" s="111"/>
      <c r="NP96" s="111"/>
      <c r="NQ96" s="111"/>
      <c r="NR96" s="111"/>
      <c r="NS96" s="111"/>
      <c r="NT96" s="111"/>
      <c r="NU96" s="111"/>
      <c r="NV96" s="111"/>
      <c r="NW96" s="111"/>
      <c r="NX96" s="111"/>
      <c r="NY96" s="111"/>
      <c r="NZ96" s="111"/>
      <c r="OA96" s="111"/>
      <c r="OB96" s="111"/>
      <c r="OC96" s="111"/>
      <c r="OD96" s="111"/>
      <c r="OE96" s="111"/>
      <c r="OF96" s="111"/>
      <c r="OG96" s="111"/>
      <c r="OH96" s="111"/>
      <c r="OI96" s="111"/>
      <c r="OJ96" s="111"/>
      <c r="OK96" s="111"/>
      <c r="OL96" s="111"/>
      <c r="OM96" s="111"/>
      <c r="ON96" s="111"/>
      <c r="OO96" s="111"/>
      <c r="OP96" s="111"/>
      <c r="OQ96" s="111"/>
      <c r="OR96" s="111"/>
      <c r="OS96" s="111"/>
      <c r="OT96" s="111"/>
      <c r="OU96" s="111"/>
      <c r="OV96" s="111"/>
      <c r="OW96" s="111"/>
      <c r="OX96" s="111"/>
      <c r="OY96" s="111"/>
      <c r="OZ96" s="111"/>
      <c r="PA96" s="111"/>
      <c r="PB96" s="111"/>
      <c r="PC96" s="111"/>
      <c r="PD96" s="111"/>
      <c r="PE96" s="111"/>
      <c r="PF96" s="111"/>
      <c r="PG96" s="111"/>
      <c r="PH96" s="111"/>
      <c r="PI96" s="111"/>
      <c r="PJ96" s="111"/>
      <c r="PK96" s="111"/>
      <c r="PL96" s="111"/>
      <c r="PM96" s="111"/>
      <c r="PN96" s="111"/>
      <c r="PO96" s="111"/>
      <c r="PP96" s="111"/>
      <c r="PQ96" s="111"/>
      <c r="PR96" s="111"/>
      <c r="PS96" s="111"/>
      <c r="PT96" s="111"/>
      <c r="PU96" s="111"/>
      <c r="PV96" s="111"/>
      <c r="PW96" s="111"/>
      <c r="PX96" s="111"/>
      <c r="PY96" s="111"/>
      <c r="PZ96" s="111"/>
      <c r="QA96" s="111"/>
      <c r="QB96" s="111"/>
      <c r="QC96" s="111"/>
      <c r="QD96" s="111"/>
      <c r="QE96" s="111"/>
      <c r="QF96" s="111"/>
      <c r="QG96" s="111"/>
      <c r="QH96" s="111"/>
      <c r="QI96" s="111"/>
      <c r="QJ96" s="111"/>
      <c r="QK96" s="111"/>
      <c r="QL96" s="111"/>
      <c r="QM96" s="111"/>
      <c r="QN96" s="111"/>
      <c r="QO96" s="111"/>
      <c r="QP96" s="111"/>
      <c r="QQ96" s="111"/>
      <c r="QR96" s="111"/>
      <c r="QS96" s="111"/>
      <c r="QT96" s="111"/>
      <c r="QU96" s="111"/>
      <c r="QV96" s="111"/>
      <c r="QW96" s="111"/>
      <c r="QX96" s="111"/>
      <c r="QY96" s="111"/>
      <c r="QZ96" s="111"/>
      <c r="RA96" s="111"/>
      <c r="RB96" s="111"/>
      <c r="RC96" s="111"/>
      <c r="RD96" s="111"/>
      <c r="RE96" s="111"/>
      <c r="RF96" s="111"/>
      <c r="RG96" s="111"/>
      <c r="RH96" s="111"/>
      <c r="RI96" s="111"/>
      <c r="RJ96" s="111"/>
      <c r="RK96" s="111"/>
      <c r="RL96" s="111"/>
      <c r="RM96" s="111"/>
      <c r="RN96" s="111"/>
      <c r="RO96" s="111"/>
      <c r="RP96" s="111"/>
      <c r="RQ96" s="111"/>
      <c r="RR96" s="111"/>
      <c r="RS96" s="111"/>
      <c r="RT96" s="111"/>
      <c r="RU96" s="111"/>
      <c r="RV96" s="111"/>
      <c r="RW96" s="111"/>
      <c r="RX96" s="111"/>
      <c r="RY96" s="111"/>
      <c r="RZ96" s="111"/>
      <c r="SA96" s="111"/>
      <c r="SB96" s="111"/>
      <c r="SC96" s="111"/>
      <c r="SD96" s="111"/>
      <c r="SE96" s="111"/>
      <c r="SF96" s="111"/>
      <c r="SG96" s="111"/>
      <c r="SH96" s="111"/>
      <c r="SI96" s="111"/>
      <c r="SJ96" s="111"/>
      <c r="SK96" s="111"/>
      <c r="SL96" s="111"/>
      <c r="SM96" s="111"/>
      <c r="SN96" s="111"/>
      <c r="SO96" s="111"/>
      <c r="SP96" s="111"/>
      <c r="SQ96" s="111"/>
      <c r="SR96" s="111"/>
      <c r="SS96" s="111"/>
      <c r="ST96" s="111"/>
      <c r="SU96" s="111"/>
      <c r="SV96" s="111"/>
      <c r="SW96" s="111"/>
      <c r="SX96" s="111"/>
      <c r="SY96" s="111"/>
      <c r="SZ96" s="111"/>
      <c r="TA96" s="111"/>
      <c r="TB96" s="111"/>
      <c r="TC96" s="111"/>
      <c r="TD96" s="111"/>
      <c r="TE96" s="111"/>
      <c r="TF96" s="111"/>
      <c r="TG96" s="111"/>
      <c r="TH96" s="111"/>
      <c r="TI96" s="111"/>
      <c r="TJ96" s="111"/>
      <c r="TK96" s="111"/>
      <c r="TL96" s="111"/>
      <c r="TM96" s="111"/>
      <c r="TN96" s="111"/>
    </row>
    <row r="97" spans="1:534" ht="12.75" customHeight="1" x14ac:dyDescent="0.2">
      <c r="A97" s="111"/>
      <c r="B97" s="111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4"/>
      <c r="N97" s="114"/>
      <c r="O97" s="114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7"/>
      <c r="CC97" s="117"/>
      <c r="CD97" s="111"/>
      <c r="CE97" s="111"/>
      <c r="CF97" s="111"/>
      <c r="CG97" s="117"/>
      <c r="CH97" s="117"/>
      <c r="CI97" s="111"/>
      <c r="CJ97" s="111"/>
      <c r="CK97" s="111"/>
      <c r="CL97" s="117"/>
      <c r="CM97" s="111"/>
      <c r="CN97" s="117"/>
      <c r="CO97" s="117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DQ97" s="111"/>
      <c r="DR97" s="111"/>
      <c r="DS97" s="111"/>
      <c r="DT97" s="111"/>
      <c r="DU97" s="111"/>
      <c r="DV97" s="111"/>
      <c r="DW97" s="111"/>
      <c r="DX97" s="111"/>
      <c r="DY97" s="111"/>
      <c r="DZ97" s="111"/>
      <c r="EA97" s="111"/>
      <c r="EB97" s="111"/>
      <c r="EC97" s="111"/>
      <c r="ED97" s="111"/>
      <c r="EE97" s="111"/>
      <c r="EF97" s="111"/>
      <c r="EG97" s="111"/>
      <c r="EH97" s="111"/>
      <c r="EI97" s="111"/>
      <c r="EJ97" s="111"/>
      <c r="EK97" s="111"/>
      <c r="EL97" s="111"/>
      <c r="EM97" s="111"/>
      <c r="EN97" s="111"/>
      <c r="EO97" s="111"/>
      <c r="EP97" s="111"/>
      <c r="EQ97" s="111"/>
      <c r="ER97" s="111"/>
      <c r="ES97" s="111"/>
      <c r="ET97" s="111"/>
      <c r="EU97" s="111"/>
      <c r="EV97" s="111"/>
      <c r="EW97" s="111"/>
      <c r="EX97" s="111"/>
      <c r="EY97" s="111"/>
      <c r="EZ97" s="111"/>
      <c r="FA97" s="111"/>
      <c r="FB97" s="111"/>
      <c r="FC97" s="111"/>
      <c r="FD97" s="111"/>
      <c r="FE97" s="111"/>
      <c r="FF97" s="111"/>
      <c r="FG97" s="111"/>
      <c r="FH97" s="111"/>
      <c r="FI97" s="111"/>
      <c r="FJ97" s="111"/>
      <c r="FK97" s="111"/>
      <c r="FL97" s="111"/>
      <c r="FM97" s="111"/>
      <c r="FN97" s="112"/>
      <c r="FO97" s="112"/>
      <c r="FP97" s="112"/>
      <c r="FQ97" s="111"/>
      <c r="FR97" s="111"/>
      <c r="FS97" s="111"/>
      <c r="FT97" s="111"/>
      <c r="FU97" s="111"/>
      <c r="FV97" s="111"/>
      <c r="FW97" s="111"/>
      <c r="FX97" s="111"/>
      <c r="FY97" s="111"/>
      <c r="FZ97" s="111"/>
      <c r="GA97" s="111"/>
      <c r="GB97" s="111"/>
      <c r="GC97" s="111"/>
      <c r="GD97" s="111"/>
      <c r="GE97" s="111"/>
      <c r="GF97" s="111"/>
      <c r="GG97" s="111"/>
      <c r="GH97" s="111"/>
      <c r="GI97" s="111"/>
      <c r="GJ97" s="111"/>
      <c r="GK97" s="111"/>
      <c r="GL97" s="111"/>
      <c r="GM97" s="111"/>
      <c r="GN97" s="111"/>
      <c r="GO97" s="111"/>
      <c r="GP97" s="111"/>
      <c r="GQ97" s="111"/>
      <c r="GR97" s="111"/>
      <c r="GS97" s="111"/>
      <c r="GT97" s="111"/>
      <c r="GU97" s="111"/>
      <c r="GV97" s="111"/>
      <c r="GW97" s="111"/>
      <c r="GX97" s="111"/>
      <c r="GY97" s="111"/>
      <c r="GZ97" s="111"/>
      <c r="HA97" s="111"/>
      <c r="HB97" s="111"/>
      <c r="HC97" s="111"/>
      <c r="HD97" s="111"/>
      <c r="HE97" s="111"/>
      <c r="HF97" s="111"/>
      <c r="HG97" s="116"/>
      <c r="HH97" s="111"/>
      <c r="HI97" s="111"/>
      <c r="HJ97" s="111"/>
      <c r="HK97" s="111"/>
      <c r="HL97" s="111"/>
      <c r="HM97" s="111"/>
      <c r="HN97" s="111"/>
      <c r="HO97" s="111"/>
      <c r="HP97" s="111"/>
      <c r="HQ97" s="111"/>
      <c r="HR97" s="111"/>
      <c r="HS97" s="111"/>
      <c r="HT97" s="111"/>
      <c r="HU97" s="111"/>
      <c r="HV97" s="111"/>
      <c r="HW97" s="111"/>
      <c r="HX97" s="111"/>
      <c r="HY97" s="111"/>
      <c r="HZ97" s="111"/>
      <c r="IA97" s="111"/>
      <c r="IB97" s="111"/>
      <c r="IC97" s="111"/>
      <c r="ID97" s="111"/>
      <c r="IE97" s="111"/>
      <c r="IF97" s="111"/>
      <c r="IG97" s="111"/>
      <c r="IH97" s="111"/>
      <c r="II97" s="111"/>
      <c r="IJ97" s="111"/>
      <c r="IK97" s="111"/>
      <c r="IL97" s="111"/>
      <c r="IM97" s="111"/>
      <c r="IN97" s="111"/>
      <c r="IO97" s="111"/>
      <c r="IP97" s="111"/>
      <c r="IQ97" s="111"/>
      <c r="IR97" s="111"/>
      <c r="IS97" s="111"/>
      <c r="IT97" s="111"/>
      <c r="IU97" s="111"/>
      <c r="IV97" s="111"/>
      <c r="IW97" s="111"/>
      <c r="IX97" s="111"/>
      <c r="IY97" s="111"/>
      <c r="IZ97" s="111"/>
      <c r="JA97" s="111"/>
      <c r="JB97" s="111"/>
      <c r="JC97" s="111"/>
      <c r="JD97" s="111"/>
      <c r="JE97" s="111"/>
      <c r="JF97" s="111"/>
      <c r="JG97" s="111"/>
      <c r="JH97" s="111"/>
      <c r="JI97" s="111"/>
      <c r="JJ97" s="111"/>
      <c r="JK97" s="111"/>
      <c r="JL97" s="111"/>
      <c r="JM97" s="111"/>
      <c r="JN97" s="111"/>
      <c r="JO97" s="111"/>
      <c r="JP97" s="111"/>
      <c r="JQ97" s="111"/>
      <c r="JR97" s="111"/>
      <c r="JS97" s="111"/>
      <c r="JT97" s="111"/>
      <c r="JU97" s="111"/>
      <c r="JV97" s="111"/>
      <c r="JW97" s="111"/>
      <c r="JX97" s="111"/>
      <c r="JY97" s="111"/>
      <c r="JZ97" s="111"/>
      <c r="KA97" s="111"/>
      <c r="KB97" s="111"/>
      <c r="KC97" s="111"/>
      <c r="KD97" s="111"/>
      <c r="KE97" s="111"/>
      <c r="KF97" s="111"/>
      <c r="KG97" s="111"/>
      <c r="KH97" s="111"/>
      <c r="KI97" s="111"/>
      <c r="KJ97" s="111"/>
      <c r="KK97" s="111"/>
      <c r="KL97" s="111"/>
      <c r="KM97" s="111"/>
      <c r="KN97" s="111"/>
      <c r="KO97" s="111"/>
      <c r="KP97" s="111"/>
      <c r="KQ97" s="111"/>
      <c r="KR97" s="111"/>
      <c r="KS97" s="111"/>
      <c r="KT97" s="111"/>
      <c r="KU97" s="111"/>
      <c r="KV97" s="111"/>
      <c r="KW97" s="111"/>
      <c r="KX97" s="111"/>
      <c r="KY97" s="111"/>
      <c r="KZ97" s="111"/>
      <c r="LA97" s="111"/>
      <c r="LB97" s="111"/>
      <c r="LC97" s="111"/>
      <c r="LD97" s="111"/>
      <c r="LE97" s="111"/>
      <c r="LF97" s="111"/>
      <c r="LG97" s="111"/>
      <c r="LH97" s="111"/>
      <c r="LI97" s="111"/>
      <c r="LJ97" s="111"/>
      <c r="LK97" s="111"/>
      <c r="LL97" s="111"/>
      <c r="LM97" s="111"/>
      <c r="LN97" s="111"/>
      <c r="LO97" s="111"/>
      <c r="LP97" s="111"/>
      <c r="LQ97" s="111"/>
      <c r="LR97" s="111"/>
      <c r="LS97" s="111"/>
      <c r="LT97" s="111"/>
      <c r="LU97" s="111"/>
      <c r="LV97" s="111"/>
      <c r="LW97" s="111"/>
      <c r="LX97" s="111"/>
      <c r="LY97" s="111"/>
      <c r="LZ97" s="111"/>
      <c r="MA97" s="111"/>
      <c r="MB97" s="111"/>
      <c r="MC97" s="111"/>
      <c r="MD97" s="111"/>
      <c r="ME97" s="111"/>
      <c r="MF97" s="111"/>
      <c r="MG97" s="111"/>
      <c r="MH97" s="111"/>
      <c r="MI97" s="111"/>
      <c r="MJ97" s="111"/>
      <c r="MK97" s="111"/>
      <c r="ML97" s="111"/>
      <c r="MM97" s="111"/>
      <c r="MN97" s="111"/>
      <c r="MO97" s="111"/>
      <c r="MP97" s="111"/>
      <c r="MQ97" s="111"/>
      <c r="MR97" s="111"/>
      <c r="MS97" s="111"/>
      <c r="MT97" s="111"/>
      <c r="MU97" s="111"/>
      <c r="MV97" s="111"/>
      <c r="MW97" s="111"/>
      <c r="MX97" s="111"/>
      <c r="MY97" s="111"/>
      <c r="MZ97" s="111"/>
      <c r="NA97" s="111"/>
      <c r="NB97" s="111"/>
      <c r="NC97" s="111"/>
      <c r="ND97" s="111"/>
      <c r="NE97" s="111"/>
      <c r="NF97" s="111"/>
      <c r="NG97" s="111"/>
      <c r="NH97" s="111"/>
      <c r="NI97" s="111"/>
      <c r="NJ97" s="111"/>
      <c r="NK97" s="111"/>
      <c r="NL97" s="111"/>
      <c r="NM97" s="111"/>
      <c r="NN97" s="111"/>
      <c r="NO97" s="111"/>
      <c r="NP97" s="111"/>
      <c r="NQ97" s="111"/>
      <c r="NR97" s="111"/>
      <c r="NS97" s="111"/>
      <c r="NT97" s="111"/>
      <c r="NU97" s="111"/>
      <c r="NV97" s="111"/>
      <c r="NW97" s="111"/>
      <c r="NX97" s="111"/>
      <c r="NY97" s="111"/>
      <c r="NZ97" s="111"/>
      <c r="OA97" s="111"/>
      <c r="OB97" s="111"/>
      <c r="OC97" s="111"/>
      <c r="OD97" s="111"/>
      <c r="OE97" s="111"/>
      <c r="OF97" s="111"/>
      <c r="OG97" s="111"/>
      <c r="OH97" s="111"/>
      <c r="OI97" s="111"/>
      <c r="OJ97" s="111"/>
      <c r="OK97" s="111"/>
      <c r="OL97" s="111"/>
      <c r="OM97" s="111"/>
      <c r="ON97" s="111"/>
      <c r="OO97" s="111"/>
      <c r="OP97" s="111"/>
      <c r="OQ97" s="111"/>
      <c r="OR97" s="111"/>
      <c r="OS97" s="111"/>
      <c r="OT97" s="111"/>
      <c r="OU97" s="111"/>
      <c r="OV97" s="111"/>
      <c r="OW97" s="111"/>
      <c r="OX97" s="111"/>
      <c r="OY97" s="111"/>
      <c r="OZ97" s="111"/>
      <c r="PA97" s="111"/>
      <c r="PB97" s="111"/>
      <c r="PC97" s="111"/>
      <c r="PD97" s="111"/>
      <c r="PE97" s="111"/>
      <c r="PF97" s="111"/>
      <c r="PG97" s="111"/>
      <c r="PH97" s="111"/>
      <c r="PI97" s="111"/>
      <c r="PJ97" s="111"/>
      <c r="PK97" s="111"/>
      <c r="PL97" s="111"/>
      <c r="PM97" s="111"/>
      <c r="PN97" s="111"/>
      <c r="PO97" s="111"/>
      <c r="PP97" s="111"/>
      <c r="PQ97" s="111"/>
      <c r="PR97" s="111"/>
      <c r="PS97" s="111"/>
      <c r="PT97" s="111"/>
      <c r="PU97" s="111"/>
      <c r="PV97" s="111"/>
      <c r="PW97" s="111"/>
      <c r="PX97" s="111"/>
      <c r="PY97" s="111"/>
      <c r="PZ97" s="111"/>
      <c r="QA97" s="111"/>
      <c r="QB97" s="111"/>
      <c r="QC97" s="111"/>
      <c r="QD97" s="111"/>
      <c r="QE97" s="111"/>
      <c r="QF97" s="111"/>
      <c r="QG97" s="111"/>
      <c r="QH97" s="111"/>
      <c r="QI97" s="111"/>
      <c r="QJ97" s="111"/>
      <c r="QK97" s="111"/>
      <c r="QL97" s="111"/>
      <c r="QM97" s="111"/>
      <c r="QN97" s="111"/>
      <c r="QO97" s="111"/>
      <c r="QP97" s="111"/>
      <c r="QQ97" s="111"/>
      <c r="QR97" s="111"/>
      <c r="QS97" s="111"/>
      <c r="QT97" s="111"/>
      <c r="QU97" s="111"/>
      <c r="QV97" s="111"/>
      <c r="QW97" s="111"/>
      <c r="QX97" s="111"/>
      <c r="QY97" s="111"/>
      <c r="QZ97" s="111"/>
      <c r="RA97" s="111"/>
      <c r="RB97" s="111"/>
      <c r="RC97" s="111"/>
      <c r="RD97" s="111"/>
      <c r="RE97" s="111"/>
      <c r="RF97" s="111"/>
      <c r="RG97" s="111"/>
      <c r="RH97" s="111"/>
      <c r="RI97" s="111"/>
      <c r="RJ97" s="111"/>
      <c r="RK97" s="111"/>
      <c r="RL97" s="111"/>
      <c r="RM97" s="111"/>
      <c r="RN97" s="111"/>
      <c r="RO97" s="111"/>
      <c r="RP97" s="111"/>
      <c r="RQ97" s="111"/>
      <c r="RR97" s="111"/>
      <c r="RS97" s="111"/>
      <c r="RT97" s="111"/>
      <c r="RU97" s="111"/>
      <c r="RV97" s="111"/>
      <c r="RW97" s="111"/>
      <c r="RX97" s="111"/>
      <c r="RY97" s="111"/>
      <c r="RZ97" s="111"/>
      <c r="SA97" s="111"/>
      <c r="SB97" s="111"/>
      <c r="SC97" s="111"/>
      <c r="SD97" s="111"/>
      <c r="SE97" s="111"/>
      <c r="SF97" s="111"/>
      <c r="SG97" s="111"/>
      <c r="SH97" s="111"/>
      <c r="SI97" s="111"/>
      <c r="SJ97" s="111"/>
      <c r="SK97" s="111"/>
      <c r="SL97" s="111"/>
      <c r="SM97" s="111"/>
      <c r="SN97" s="111"/>
      <c r="SO97" s="111"/>
      <c r="SP97" s="111"/>
      <c r="SQ97" s="111"/>
      <c r="SR97" s="111"/>
      <c r="SS97" s="111"/>
      <c r="ST97" s="111"/>
      <c r="SU97" s="111"/>
      <c r="SV97" s="111"/>
      <c r="SW97" s="111"/>
      <c r="SX97" s="111"/>
      <c r="SY97" s="111"/>
      <c r="SZ97" s="111"/>
      <c r="TA97" s="111"/>
      <c r="TB97" s="111"/>
      <c r="TC97" s="111"/>
      <c r="TD97" s="111"/>
      <c r="TE97" s="111"/>
      <c r="TF97" s="111"/>
      <c r="TG97" s="111"/>
      <c r="TH97" s="111"/>
      <c r="TI97" s="111"/>
      <c r="TJ97" s="111"/>
      <c r="TK97" s="111"/>
      <c r="TL97" s="111"/>
      <c r="TM97" s="111"/>
      <c r="TN97" s="111"/>
    </row>
    <row r="98" spans="1:534" ht="12.75" customHeight="1" x14ac:dyDescent="0.2">
      <c r="A98" s="111"/>
      <c r="B98" s="111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4"/>
      <c r="N98" s="114"/>
      <c r="O98" s="114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7"/>
      <c r="CC98" s="117"/>
      <c r="CD98" s="111"/>
      <c r="CE98" s="111"/>
      <c r="CF98" s="111"/>
      <c r="CG98" s="117"/>
      <c r="CH98" s="117"/>
      <c r="CI98" s="111"/>
      <c r="CJ98" s="111"/>
      <c r="CK98" s="111"/>
      <c r="CL98" s="117"/>
      <c r="CM98" s="111"/>
      <c r="CN98" s="117"/>
      <c r="CO98" s="117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DQ98" s="111"/>
      <c r="DR98" s="111"/>
      <c r="DS98" s="111"/>
      <c r="DT98" s="111"/>
      <c r="DU98" s="111"/>
      <c r="DV98" s="111"/>
      <c r="DW98" s="111"/>
      <c r="DX98" s="111"/>
      <c r="DY98" s="111"/>
      <c r="DZ98" s="111"/>
      <c r="EA98" s="111"/>
      <c r="EB98" s="111"/>
      <c r="EC98" s="111"/>
      <c r="ED98" s="111"/>
      <c r="EE98" s="111"/>
      <c r="EF98" s="111"/>
      <c r="EG98" s="111"/>
      <c r="EH98" s="111"/>
      <c r="EI98" s="111"/>
      <c r="EJ98" s="111"/>
      <c r="EK98" s="111"/>
      <c r="EL98" s="111"/>
      <c r="EM98" s="111"/>
      <c r="EN98" s="111"/>
      <c r="EO98" s="111"/>
      <c r="EP98" s="111"/>
      <c r="EQ98" s="111"/>
      <c r="ER98" s="111"/>
      <c r="ES98" s="111"/>
      <c r="ET98" s="111"/>
      <c r="EU98" s="111"/>
      <c r="EV98" s="111"/>
      <c r="EW98" s="111"/>
      <c r="EX98" s="111"/>
      <c r="EY98" s="111"/>
      <c r="EZ98" s="111"/>
      <c r="FA98" s="111"/>
      <c r="FB98" s="111"/>
      <c r="FC98" s="111"/>
      <c r="FD98" s="111"/>
      <c r="FE98" s="111"/>
      <c r="FF98" s="111"/>
      <c r="FG98" s="111"/>
      <c r="FH98" s="111"/>
      <c r="FI98" s="111"/>
      <c r="FJ98" s="111"/>
      <c r="FK98" s="111"/>
      <c r="FL98" s="111"/>
      <c r="FM98" s="111"/>
      <c r="FN98" s="112"/>
      <c r="FO98" s="112"/>
      <c r="FP98" s="112"/>
      <c r="FQ98" s="111"/>
      <c r="FR98" s="111"/>
      <c r="FS98" s="111"/>
      <c r="FT98" s="111"/>
      <c r="FU98" s="111"/>
      <c r="FV98" s="111"/>
      <c r="FW98" s="111"/>
      <c r="FX98" s="111"/>
      <c r="FY98" s="111"/>
      <c r="FZ98" s="111"/>
      <c r="GA98" s="111"/>
      <c r="GB98" s="111"/>
      <c r="GC98" s="111"/>
      <c r="GD98" s="111"/>
      <c r="GE98" s="111"/>
      <c r="GF98" s="111"/>
      <c r="GG98" s="111"/>
      <c r="GH98" s="111"/>
      <c r="GI98" s="111"/>
      <c r="GJ98" s="111"/>
      <c r="GK98" s="111"/>
      <c r="GL98" s="111"/>
      <c r="GM98" s="111"/>
      <c r="GN98" s="111"/>
      <c r="GO98" s="111"/>
      <c r="GP98" s="111"/>
      <c r="GQ98" s="111"/>
      <c r="GR98" s="111"/>
      <c r="GS98" s="111"/>
      <c r="GT98" s="111"/>
      <c r="GU98" s="111"/>
      <c r="GV98" s="111"/>
      <c r="GW98" s="111"/>
      <c r="GX98" s="111"/>
      <c r="GY98" s="111"/>
      <c r="GZ98" s="111"/>
      <c r="HA98" s="111"/>
      <c r="HB98" s="111"/>
      <c r="HC98" s="111"/>
      <c r="HD98" s="111"/>
      <c r="HE98" s="111"/>
      <c r="HF98" s="111"/>
      <c r="HG98" s="116"/>
      <c r="HH98" s="111"/>
      <c r="HI98" s="111"/>
      <c r="HJ98" s="111"/>
      <c r="HK98" s="111"/>
      <c r="HL98" s="111"/>
      <c r="HM98" s="111"/>
      <c r="HN98" s="111"/>
      <c r="HO98" s="111"/>
      <c r="HP98" s="111"/>
      <c r="HQ98" s="111"/>
      <c r="HR98" s="111"/>
      <c r="HS98" s="111"/>
      <c r="HT98" s="111"/>
      <c r="HU98" s="111"/>
      <c r="HV98" s="111"/>
      <c r="HW98" s="111"/>
      <c r="HX98" s="111"/>
      <c r="HY98" s="111"/>
      <c r="HZ98" s="111"/>
      <c r="IA98" s="111"/>
      <c r="IB98" s="111"/>
      <c r="IC98" s="111"/>
      <c r="ID98" s="111"/>
      <c r="IE98" s="111"/>
      <c r="IF98" s="111"/>
      <c r="IG98" s="111"/>
      <c r="IH98" s="111"/>
      <c r="II98" s="111"/>
      <c r="IJ98" s="111"/>
      <c r="IK98" s="111"/>
      <c r="IL98" s="111"/>
      <c r="IM98" s="111"/>
      <c r="IN98" s="111"/>
      <c r="IO98" s="111"/>
      <c r="IP98" s="111"/>
      <c r="IQ98" s="111"/>
      <c r="IR98" s="111"/>
      <c r="IS98" s="111"/>
      <c r="IT98" s="111"/>
      <c r="IU98" s="111"/>
      <c r="IV98" s="111"/>
      <c r="IW98" s="111"/>
      <c r="IX98" s="111"/>
      <c r="IY98" s="111"/>
      <c r="IZ98" s="111"/>
      <c r="JA98" s="111"/>
      <c r="JB98" s="111"/>
      <c r="JC98" s="111"/>
      <c r="JD98" s="111"/>
      <c r="JE98" s="111"/>
      <c r="JF98" s="111"/>
      <c r="JG98" s="111"/>
      <c r="JH98" s="111"/>
      <c r="JI98" s="111"/>
      <c r="JJ98" s="111"/>
      <c r="JK98" s="111"/>
      <c r="JL98" s="111"/>
      <c r="JM98" s="111"/>
      <c r="JN98" s="111"/>
      <c r="JO98" s="111"/>
      <c r="JP98" s="111"/>
      <c r="JQ98" s="111"/>
      <c r="JR98" s="111"/>
      <c r="JS98" s="111"/>
      <c r="JT98" s="111"/>
      <c r="JU98" s="111"/>
      <c r="JV98" s="111"/>
      <c r="JW98" s="111"/>
      <c r="JX98" s="111"/>
      <c r="JY98" s="111"/>
      <c r="JZ98" s="111"/>
      <c r="KA98" s="111"/>
      <c r="KB98" s="111"/>
      <c r="KC98" s="111"/>
      <c r="KD98" s="111"/>
      <c r="KE98" s="111"/>
      <c r="KF98" s="111"/>
      <c r="KG98" s="111"/>
      <c r="KH98" s="111"/>
      <c r="KI98" s="111"/>
      <c r="KJ98" s="111"/>
      <c r="KK98" s="111"/>
      <c r="KL98" s="111"/>
      <c r="KM98" s="111"/>
      <c r="KN98" s="111"/>
      <c r="KO98" s="111"/>
      <c r="KP98" s="111"/>
      <c r="KQ98" s="111"/>
      <c r="KR98" s="111"/>
      <c r="KS98" s="111"/>
      <c r="KT98" s="111"/>
      <c r="KU98" s="111"/>
      <c r="KV98" s="111"/>
      <c r="KW98" s="111"/>
      <c r="KX98" s="111"/>
      <c r="KY98" s="111"/>
      <c r="KZ98" s="111"/>
      <c r="LA98" s="111"/>
      <c r="LB98" s="111"/>
      <c r="LC98" s="111"/>
      <c r="LD98" s="111"/>
      <c r="LE98" s="111"/>
      <c r="LF98" s="111"/>
      <c r="LG98" s="111"/>
      <c r="LH98" s="111"/>
      <c r="LI98" s="111"/>
      <c r="LJ98" s="111"/>
      <c r="LK98" s="111"/>
      <c r="LL98" s="111"/>
      <c r="LM98" s="111"/>
      <c r="LN98" s="111"/>
      <c r="LO98" s="111"/>
      <c r="LP98" s="111"/>
      <c r="LQ98" s="111"/>
      <c r="LR98" s="111"/>
      <c r="LS98" s="111"/>
      <c r="LT98" s="111"/>
      <c r="LU98" s="111"/>
      <c r="LV98" s="111"/>
      <c r="LW98" s="111"/>
      <c r="LX98" s="111"/>
      <c r="LY98" s="111"/>
      <c r="LZ98" s="111"/>
      <c r="MA98" s="111"/>
      <c r="MB98" s="111"/>
      <c r="MC98" s="111"/>
      <c r="MD98" s="111"/>
      <c r="ME98" s="111"/>
      <c r="MF98" s="111"/>
      <c r="MG98" s="111"/>
      <c r="MH98" s="111"/>
      <c r="MI98" s="111"/>
      <c r="MJ98" s="111"/>
      <c r="MK98" s="111"/>
      <c r="ML98" s="111"/>
      <c r="MM98" s="111"/>
      <c r="MN98" s="111"/>
      <c r="MO98" s="111"/>
      <c r="MP98" s="111"/>
      <c r="MQ98" s="111"/>
      <c r="MR98" s="111"/>
      <c r="MS98" s="111"/>
      <c r="MT98" s="111"/>
      <c r="MU98" s="111"/>
      <c r="MV98" s="111"/>
      <c r="MW98" s="111"/>
      <c r="MX98" s="111"/>
      <c r="MY98" s="111"/>
      <c r="MZ98" s="111"/>
      <c r="NA98" s="111"/>
      <c r="NB98" s="111"/>
      <c r="NC98" s="111"/>
      <c r="ND98" s="111"/>
      <c r="NE98" s="111"/>
      <c r="NF98" s="111"/>
      <c r="NG98" s="111"/>
      <c r="NH98" s="111"/>
      <c r="NI98" s="111"/>
      <c r="NJ98" s="111"/>
      <c r="NK98" s="111"/>
      <c r="NL98" s="111"/>
      <c r="NM98" s="111"/>
      <c r="NN98" s="111"/>
      <c r="NO98" s="111"/>
      <c r="NP98" s="111"/>
      <c r="NQ98" s="111"/>
      <c r="NR98" s="111"/>
      <c r="NS98" s="111"/>
      <c r="NT98" s="111"/>
      <c r="NU98" s="111"/>
      <c r="NV98" s="111"/>
      <c r="NW98" s="111"/>
      <c r="NX98" s="111"/>
      <c r="NY98" s="111"/>
      <c r="NZ98" s="111"/>
      <c r="OA98" s="111"/>
      <c r="OB98" s="111"/>
      <c r="OC98" s="111"/>
      <c r="OD98" s="111"/>
      <c r="OE98" s="111"/>
      <c r="OF98" s="111"/>
      <c r="OG98" s="111"/>
      <c r="OH98" s="111"/>
      <c r="OI98" s="111"/>
      <c r="OJ98" s="111"/>
      <c r="OK98" s="111"/>
      <c r="OL98" s="111"/>
      <c r="OM98" s="111"/>
      <c r="ON98" s="111"/>
      <c r="OO98" s="111"/>
      <c r="OP98" s="111"/>
      <c r="OQ98" s="111"/>
      <c r="OR98" s="111"/>
      <c r="OS98" s="111"/>
      <c r="OT98" s="111"/>
      <c r="OU98" s="111"/>
      <c r="OV98" s="111"/>
      <c r="OW98" s="111"/>
      <c r="OX98" s="111"/>
      <c r="OY98" s="111"/>
      <c r="OZ98" s="111"/>
      <c r="PA98" s="111"/>
      <c r="PB98" s="111"/>
      <c r="PC98" s="111"/>
      <c r="PD98" s="111"/>
      <c r="PE98" s="111"/>
      <c r="PF98" s="111"/>
      <c r="PG98" s="111"/>
      <c r="PH98" s="111"/>
      <c r="PI98" s="111"/>
      <c r="PJ98" s="111"/>
      <c r="PK98" s="111"/>
      <c r="PL98" s="111"/>
      <c r="PM98" s="111"/>
      <c r="PN98" s="111"/>
      <c r="PO98" s="111"/>
      <c r="PP98" s="111"/>
      <c r="PQ98" s="111"/>
      <c r="PR98" s="111"/>
      <c r="PS98" s="111"/>
      <c r="PT98" s="111"/>
      <c r="PU98" s="111"/>
      <c r="PV98" s="111"/>
      <c r="PW98" s="111"/>
      <c r="PX98" s="111"/>
      <c r="PY98" s="111"/>
      <c r="PZ98" s="111"/>
      <c r="QA98" s="111"/>
      <c r="QB98" s="111"/>
      <c r="QC98" s="111"/>
      <c r="QD98" s="111"/>
      <c r="QE98" s="111"/>
      <c r="QF98" s="111"/>
      <c r="QG98" s="111"/>
      <c r="QH98" s="111"/>
      <c r="QI98" s="111"/>
      <c r="QJ98" s="111"/>
      <c r="QK98" s="111"/>
      <c r="QL98" s="111"/>
      <c r="QM98" s="111"/>
      <c r="QN98" s="111"/>
      <c r="QO98" s="111"/>
      <c r="QP98" s="111"/>
      <c r="QQ98" s="111"/>
      <c r="QR98" s="111"/>
      <c r="QS98" s="111"/>
      <c r="QT98" s="111"/>
      <c r="QU98" s="111"/>
      <c r="QV98" s="111"/>
      <c r="QW98" s="111"/>
      <c r="QX98" s="111"/>
      <c r="QY98" s="111"/>
      <c r="QZ98" s="111"/>
      <c r="RA98" s="111"/>
      <c r="RB98" s="111"/>
      <c r="RC98" s="111"/>
      <c r="RD98" s="111"/>
      <c r="RE98" s="111"/>
      <c r="RF98" s="111"/>
      <c r="RG98" s="111"/>
      <c r="RH98" s="111"/>
      <c r="RI98" s="111"/>
      <c r="RJ98" s="111"/>
      <c r="RK98" s="111"/>
      <c r="RL98" s="111"/>
      <c r="RM98" s="111"/>
      <c r="RN98" s="111"/>
      <c r="RO98" s="111"/>
      <c r="RP98" s="111"/>
      <c r="RQ98" s="111"/>
      <c r="RR98" s="111"/>
      <c r="RS98" s="111"/>
      <c r="RT98" s="111"/>
      <c r="RU98" s="111"/>
      <c r="RV98" s="111"/>
      <c r="RW98" s="111"/>
      <c r="RX98" s="111"/>
      <c r="RY98" s="111"/>
      <c r="RZ98" s="111"/>
      <c r="SA98" s="111"/>
      <c r="SB98" s="111"/>
      <c r="SC98" s="111"/>
      <c r="SD98" s="111"/>
      <c r="SE98" s="111"/>
      <c r="SF98" s="111"/>
      <c r="SG98" s="111"/>
      <c r="SH98" s="111"/>
      <c r="SI98" s="111"/>
      <c r="SJ98" s="111"/>
      <c r="SK98" s="111"/>
      <c r="SL98" s="111"/>
      <c r="SM98" s="111"/>
      <c r="SN98" s="111"/>
      <c r="SO98" s="111"/>
      <c r="SP98" s="111"/>
      <c r="SQ98" s="111"/>
      <c r="SR98" s="111"/>
      <c r="SS98" s="111"/>
      <c r="ST98" s="111"/>
      <c r="SU98" s="111"/>
      <c r="SV98" s="111"/>
      <c r="SW98" s="111"/>
      <c r="SX98" s="111"/>
      <c r="SY98" s="111"/>
      <c r="SZ98" s="111"/>
      <c r="TA98" s="111"/>
      <c r="TB98" s="111"/>
      <c r="TC98" s="111"/>
      <c r="TD98" s="111"/>
      <c r="TE98" s="111"/>
      <c r="TF98" s="111"/>
      <c r="TG98" s="111"/>
      <c r="TH98" s="111"/>
      <c r="TI98" s="111"/>
      <c r="TJ98" s="111"/>
      <c r="TK98" s="111"/>
      <c r="TL98" s="111"/>
      <c r="TM98" s="111"/>
      <c r="TN98" s="111"/>
    </row>
    <row r="99" spans="1:534" ht="12.75" customHeight="1" x14ac:dyDescent="0.2">
      <c r="A99" s="111"/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4"/>
      <c r="N99" s="114"/>
      <c r="O99" s="114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7"/>
      <c r="CC99" s="117"/>
      <c r="CD99" s="111"/>
      <c r="CE99" s="111"/>
      <c r="CF99" s="111"/>
      <c r="CG99" s="117"/>
      <c r="CH99" s="117"/>
      <c r="CI99" s="111"/>
      <c r="CJ99" s="111"/>
      <c r="CK99" s="111"/>
      <c r="CL99" s="117"/>
      <c r="CM99" s="111"/>
      <c r="CN99" s="117"/>
      <c r="CO99" s="117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DQ99" s="111"/>
      <c r="DR99" s="111"/>
      <c r="DS99" s="111"/>
      <c r="DT99" s="111"/>
      <c r="DU99" s="111"/>
      <c r="DV99" s="111"/>
      <c r="DW99" s="111"/>
      <c r="DX99" s="111"/>
      <c r="DY99" s="111"/>
      <c r="DZ99" s="111"/>
      <c r="EA99" s="111"/>
      <c r="EB99" s="111"/>
      <c r="EC99" s="111"/>
      <c r="ED99" s="111"/>
      <c r="EE99" s="111"/>
      <c r="EF99" s="111"/>
      <c r="EG99" s="111"/>
      <c r="EH99" s="111"/>
      <c r="EI99" s="111"/>
      <c r="EJ99" s="111"/>
      <c r="EK99" s="111"/>
      <c r="EL99" s="111"/>
      <c r="EM99" s="111"/>
      <c r="EN99" s="111"/>
      <c r="EO99" s="111"/>
      <c r="EP99" s="111"/>
      <c r="EQ99" s="111"/>
      <c r="ER99" s="111"/>
      <c r="ES99" s="111"/>
      <c r="ET99" s="111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  <c r="FE99" s="111"/>
      <c r="FF99" s="111"/>
      <c r="FG99" s="111"/>
      <c r="FH99" s="111"/>
      <c r="FI99" s="111"/>
      <c r="FJ99" s="111"/>
      <c r="FK99" s="111"/>
      <c r="FL99" s="111"/>
      <c r="FM99" s="111"/>
      <c r="FN99" s="112"/>
      <c r="FO99" s="112"/>
      <c r="FP99" s="112"/>
      <c r="FQ99" s="111"/>
      <c r="FR99" s="111"/>
      <c r="FS99" s="111"/>
      <c r="FT99" s="111"/>
      <c r="FU99" s="111"/>
      <c r="FV99" s="111"/>
      <c r="FW99" s="111"/>
      <c r="FX99" s="111"/>
      <c r="FY99" s="111"/>
      <c r="FZ99" s="111"/>
      <c r="GA99" s="111"/>
      <c r="GB99" s="111"/>
      <c r="GC99" s="111"/>
      <c r="GD99" s="111"/>
      <c r="GE99" s="111"/>
      <c r="GF99" s="111"/>
      <c r="GG99" s="111"/>
      <c r="GH99" s="111"/>
      <c r="GI99" s="111"/>
      <c r="GJ99" s="111"/>
      <c r="GK99" s="111"/>
      <c r="GL99" s="111"/>
      <c r="GM99" s="111"/>
      <c r="GN99" s="111"/>
      <c r="GO99" s="111"/>
      <c r="GP99" s="111"/>
      <c r="GQ99" s="111"/>
      <c r="GR99" s="111"/>
      <c r="GS99" s="111"/>
      <c r="GT99" s="111"/>
      <c r="GU99" s="111"/>
      <c r="GV99" s="111"/>
      <c r="GW99" s="111"/>
      <c r="GX99" s="111"/>
      <c r="GY99" s="111"/>
      <c r="GZ99" s="111"/>
      <c r="HA99" s="111"/>
      <c r="HB99" s="111"/>
      <c r="HC99" s="111"/>
      <c r="HD99" s="111"/>
      <c r="HE99" s="111"/>
      <c r="HF99" s="111"/>
      <c r="HG99" s="116"/>
      <c r="HH99" s="111"/>
      <c r="HI99" s="111"/>
      <c r="HJ99" s="111"/>
      <c r="HK99" s="111"/>
      <c r="HL99" s="111"/>
      <c r="HM99" s="111"/>
      <c r="HN99" s="111"/>
      <c r="HO99" s="111"/>
      <c r="HP99" s="111"/>
      <c r="HQ99" s="111"/>
      <c r="HR99" s="111"/>
      <c r="HS99" s="111"/>
      <c r="HT99" s="111"/>
      <c r="HU99" s="111"/>
      <c r="HV99" s="111"/>
      <c r="HW99" s="111"/>
      <c r="HX99" s="111"/>
      <c r="HY99" s="111"/>
      <c r="HZ99" s="111"/>
      <c r="IA99" s="111"/>
      <c r="IB99" s="111"/>
      <c r="IC99" s="111"/>
      <c r="ID99" s="111"/>
      <c r="IE99" s="111"/>
      <c r="IF99" s="111"/>
      <c r="IG99" s="111"/>
      <c r="IH99" s="111"/>
      <c r="II99" s="111"/>
      <c r="IJ99" s="111"/>
      <c r="IK99" s="111"/>
      <c r="IL99" s="111"/>
      <c r="IM99" s="111"/>
      <c r="IN99" s="111"/>
      <c r="IO99" s="111"/>
      <c r="IP99" s="111"/>
      <c r="IQ99" s="111"/>
      <c r="IR99" s="111"/>
      <c r="IS99" s="111"/>
      <c r="IT99" s="111"/>
      <c r="IU99" s="111"/>
      <c r="IV99" s="111"/>
      <c r="IW99" s="111"/>
      <c r="IX99" s="111"/>
      <c r="IY99" s="111"/>
      <c r="IZ99" s="111"/>
      <c r="JA99" s="111"/>
      <c r="JB99" s="111"/>
      <c r="JC99" s="111"/>
      <c r="JD99" s="111"/>
      <c r="JE99" s="111"/>
      <c r="JF99" s="111"/>
      <c r="JG99" s="111"/>
      <c r="JH99" s="111"/>
      <c r="JI99" s="111"/>
      <c r="JJ99" s="111"/>
      <c r="JK99" s="111"/>
      <c r="JL99" s="111"/>
      <c r="JM99" s="111"/>
      <c r="JN99" s="111"/>
      <c r="JO99" s="111"/>
      <c r="JP99" s="111"/>
      <c r="JQ99" s="111"/>
      <c r="JR99" s="111"/>
      <c r="JS99" s="111"/>
      <c r="JT99" s="111"/>
      <c r="JU99" s="111"/>
      <c r="JV99" s="111"/>
      <c r="JW99" s="111"/>
      <c r="JX99" s="111"/>
      <c r="JY99" s="111"/>
      <c r="JZ99" s="111"/>
      <c r="KA99" s="111"/>
      <c r="KB99" s="111"/>
      <c r="KC99" s="111"/>
      <c r="KD99" s="111"/>
      <c r="KE99" s="111"/>
      <c r="KF99" s="111"/>
      <c r="KG99" s="111"/>
      <c r="KH99" s="111"/>
      <c r="KI99" s="111"/>
      <c r="KJ99" s="111"/>
      <c r="KK99" s="111"/>
      <c r="KL99" s="111"/>
      <c r="KM99" s="111"/>
      <c r="KN99" s="111"/>
      <c r="KO99" s="111"/>
      <c r="KP99" s="111"/>
      <c r="KQ99" s="111"/>
      <c r="KR99" s="111"/>
      <c r="KS99" s="111"/>
      <c r="KT99" s="111"/>
      <c r="KU99" s="111"/>
      <c r="KV99" s="111"/>
      <c r="KW99" s="111"/>
      <c r="KX99" s="111"/>
      <c r="KY99" s="111"/>
      <c r="KZ99" s="111"/>
      <c r="LA99" s="111"/>
      <c r="LB99" s="111"/>
      <c r="LC99" s="111"/>
      <c r="LD99" s="111"/>
      <c r="LE99" s="111"/>
      <c r="LF99" s="111"/>
      <c r="LG99" s="111"/>
      <c r="LH99" s="111"/>
      <c r="LI99" s="111"/>
      <c r="LJ99" s="111"/>
      <c r="LK99" s="111"/>
      <c r="LL99" s="111"/>
      <c r="LM99" s="111"/>
      <c r="LN99" s="111"/>
      <c r="LO99" s="111"/>
      <c r="LP99" s="111"/>
      <c r="LQ99" s="111"/>
      <c r="LR99" s="111"/>
      <c r="LS99" s="111"/>
      <c r="LT99" s="111"/>
      <c r="LU99" s="111"/>
      <c r="LV99" s="111"/>
      <c r="LW99" s="111"/>
      <c r="LX99" s="111"/>
      <c r="LY99" s="111"/>
      <c r="LZ99" s="111"/>
      <c r="MA99" s="111"/>
      <c r="MB99" s="111"/>
      <c r="MC99" s="111"/>
      <c r="MD99" s="111"/>
      <c r="ME99" s="111"/>
      <c r="MF99" s="111"/>
      <c r="MG99" s="111"/>
      <c r="MH99" s="111"/>
      <c r="MI99" s="111"/>
      <c r="MJ99" s="111"/>
      <c r="MK99" s="111"/>
      <c r="ML99" s="111"/>
      <c r="MM99" s="111"/>
      <c r="MN99" s="111"/>
      <c r="MO99" s="111"/>
      <c r="MP99" s="111"/>
      <c r="MQ99" s="111"/>
      <c r="MR99" s="111"/>
      <c r="MS99" s="111"/>
      <c r="MT99" s="111"/>
      <c r="MU99" s="111"/>
      <c r="MV99" s="111"/>
      <c r="MW99" s="111"/>
      <c r="MX99" s="111"/>
      <c r="MY99" s="111"/>
      <c r="MZ99" s="111"/>
      <c r="NA99" s="111"/>
      <c r="NB99" s="111"/>
      <c r="NC99" s="111"/>
      <c r="ND99" s="111"/>
      <c r="NE99" s="111"/>
      <c r="NF99" s="111"/>
      <c r="NG99" s="111"/>
      <c r="NH99" s="111"/>
      <c r="NI99" s="111"/>
      <c r="NJ99" s="111"/>
      <c r="NK99" s="111"/>
      <c r="NL99" s="111"/>
      <c r="NM99" s="111"/>
      <c r="NN99" s="111"/>
      <c r="NO99" s="111"/>
      <c r="NP99" s="111"/>
      <c r="NQ99" s="111"/>
      <c r="NR99" s="111"/>
      <c r="NS99" s="111"/>
      <c r="NT99" s="111"/>
      <c r="NU99" s="111"/>
      <c r="NV99" s="111"/>
      <c r="NW99" s="111"/>
      <c r="NX99" s="111"/>
      <c r="NY99" s="111"/>
      <c r="NZ99" s="111"/>
      <c r="OA99" s="111"/>
      <c r="OB99" s="111"/>
      <c r="OC99" s="111"/>
      <c r="OD99" s="111"/>
      <c r="OE99" s="111"/>
      <c r="OF99" s="111"/>
      <c r="OG99" s="111"/>
      <c r="OH99" s="111"/>
      <c r="OI99" s="111"/>
      <c r="OJ99" s="111"/>
      <c r="OK99" s="111"/>
      <c r="OL99" s="111"/>
      <c r="OM99" s="111"/>
      <c r="ON99" s="111"/>
      <c r="OO99" s="111"/>
      <c r="OP99" s="111"/>
      <c r="OQ99" s="111"/>
      <c r="OR99" s="111"/>
      <c r="OS99" s="111"/>
      <c r="OT99" s="111"/>
      <c r="OU99" s="111"/>
      <c r="OV99" s="111"/>
      <c r="OW99" s="111"/>
      <c r="OX99" s="111"/>
      <c r="OY99" s="111"/>
      <c r="OZ99" s="111"/>
      <c r="PA99" s="111"/>
      <c r="PB99" s="111"/>
      <c r="PC99" s="111"/>
      <c r="PD99" s="111"/>
      <c r="PE99" s="111"/>
      <c r="PF99" s="111"/>
      <c r="PG99" s="111"/>
      <c r="PH99" s="111"/>
      <c r="PI99" s="111"/>
      <c r="PJ99" s="111"/>
      <c r="PK99" s="111"/>
      <c r="PL99" s="111"/>
      <c r="PM99" s="111"/>
      <c r="PN99" s="111"/>
      <c r="PO99" s="111"/>
      <c r="PP99" s="111"/>
      <c r="PQ99" s="111"/>
      <c r="PR99" s="111"/>
      <c r="PS99" s="111"/>
      <c r="PT99" s="111"/>
      <c r="PU99" s="111"/>
      <c r="PV99" s="111"/>
      <c r="PW99" s="111"/>
      <c r="PX99" s="111"/>
      <c r="PY99" s="111"/>
      <c r="PZ99" s="111"/>
      <c r="QA99" s="111"/>
      <c r="QB99" s="111"/>
      <c r="QC99" s="111"/>
      <c r="QD99" s="111"/>
      <c r="QE99" s="111"/>
      <c r="QF99" s="111"/>
      <c r="QG99" s="111"/>
      <c r="QH99" s="111"/>
      <c r="QI99" s="111"/>
      <c r="QJ99" s="111"/>
      <c r="QK99" s="111"/>
      <c r="QL99" s="111"/>
      <c r="QM99" s="111"/>
      <c r="QN99" s="111"/>
      <c r="QO99" s="111"/>
      <c r="QP99" s="111"/>
      <c r="QQ99" s="111"/>
      <c r="QR99" s="111"/>
      <c r="QS99" s="111"/>
      <c r="QT99" s="111"/>
      <c r="QU99" s="111"/>
      <c r="QV99" s="111"/>
      <c r="QW99" s="111"/>
      <c r="QX99" s="111"/>
      <c r="QY99" s="111"/>
      <c r="QZ99" s="111"/>
      <c r="RA99" s="111"/>
      <c r="RB99" s="111"/>
      <c r="RC99" s="111"/>
      <c r="RD99" s="111"/>
      <c r="RE99" s="111"/>
      <c r="RF99" s="111"/>
      <c r="RG99" s="111"/>
      <c r="RH99" s="111"/>
      <c r="RI99" s="111"/>
      <c r="RJ99" s="111"/>
      <c r="RK99" s="111"/>
      <c r="RL99" s="111"/>
      <c r="RM99" s="111"/>
      <c r="RN99" s="111"/>
      <c r="RO99" s="111"/>
      <c r="RP99" s="111"/>
      <c r="RQ99" s="111"/>
      <c r="RR99" s="111"/>
      <c r="RS99" s="111"/>
      <c r="RT99" s="111"/>
      <c r="RU99" s="111"/>
      <c r="RV99" s="111"/>
      <c r="RW99" s="111"/>
      <c r="RX99" s="111"/>
      <c r="RY99" s="111"/>
      <c r="RZ99" s="111"/>
      <c r="SA99" s="111"/>
      <c r="SB99" s="111"/>
      <c r="SC99" s="111"/>
      <c r="SD99" s="111"/>
      <c r="SE99" s="111"/>
      <c r="SF99" s="111"/>
      <c r="SG99" s="111"/>
      <c r="SH99" s="111"/>
      <c r="SI99" s="111"/>
      <c r="SJ99" s="111"/>
      <c r="SK99" s="111"/>
      <c r="SL99" s="111"/>
      <c r="SM99" s="111"/>
      <c r="SN99" s="111"/>
      <c r="SO99" s="111"/>
      <c r="SP99" s="111"/>
      <c r="SQ99" s="111"/>
      <c r="SR99" s="111"/>
      <c r="SS99" s="111"/>
      <c r="ST99" s="111"/>
      <c r="SU99" s="111"/>
      <c r="SV99" s="111"/>
      <c r="SW99" s="111"/>
      <c r="SX99" s="111"/>
      <c r="SY99" s="111"/>
      <c r="SZ99" s="111"/>
      <c r="TA99" s="111"/>
      <c r="TB99" s="111"/>
      <c r="TC99" s="111"/>
      <c r="TD99" s="111"/>
      <c r="TE99" s="111"/>
      <c r="TF99" s="111"/>
      <c r="TG99" s="111"/>
      <c r="TH99" s="111"/>
      <c r="TI99" s="111"/>
      <c r="TJ99" s="111"/>
      <c r="TK99" s="111"/>
      <c r="TL99" s="111"/>
      <c r="TM99" s="111"/>
      <c r="TN99" s="111"/>
    </row>
    <row r="100" spans="1:534" ht="12.75" customHeight="1" x14ac:dyDescent="0.2">
      <c r="A100" s="111"/>
      <c r="B100" s="111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4"/>
      <c r="N100" s="114"/>
      <c r="O100" s="114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7"/>
      <c r="CC100" s="117"/>
      <c r="CD100" s="111"/>
      <c r="CE100" s="111"/>
      <c r="CF100" s="111"/>
      <c r="CG100" s="117"/>
      <c r="CH100" s="117"/>
      <c r="CI100" s="111"/>
      <c r="CJ100" s="111"/>
      <c r="CK100" s="111"/>
      <c r="CL100" s="117"/>
      <c r="CM100" s="111"/>
      <c r="CN100" s="117"/>
      <c r="CO100" s="117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2"/>
      <c r="FO100" s="112"/>
      <c r="FP100" s="112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  <c r="HG100" s="116"/>
      <c r="HH100" s="111"/>
      <c r="HI100" s="111"/>
      <c r="HJ100" s="111"/>
      <c r="HK100" s="111"/>
      <c r="HL100" s="111"/>
      <c r="HM100" s="111"/>
      <c r="HN100" s="111"/>
      <c r="HO100" s="111"/>
      <c r="HP100" s="111"/>
      <c r="HQ100" s="111"/>
      <c r="HR100" s="111"/>
      <c r="HS100" s="111"/>
      <c r="HT100" s="111"/>
      <c r="HU100" s="111"/>
      <c r="HV100" s="111"/>
      <c r="HW100" s="111"/>
      <c r="HX100" s="111"/>
      <c r="HY100" s="111"/>
      <c r="HZ100" s="111"/>
      <c r="IA100" s="111"/>
      <c r="IB100" s="111"/>
      <c r="IC100" s="111"/>
      <c r="ID100" s="111"/>
      <c r="IE100" s="111"/>
      <c r="IF100" s="111"/>
      <c r="IG100" s="111"/>
      <c r="IH100" s="111"/>
      <c r="II100" s="111"/>
      <c r="IJ100" s="111"/>
      <c r="IK100" s="111"/>
      <c r="IL100" s="111"/>
      <c r="IM100" s="111"/>
      <c r="IN100" s="111"/>
      <c r="IO100" s="111"/>
      <c r="IP100" s="111"/>
      <c r="IQ100" s="111"/>
      <c r="IR100" s="111"/>
      <c r="IS100" s="111"/>
      <c r="IT100" s="111"/>
      <c r="IU100" s="111"/>
      <c r="IV100" s="111"/>
      <c r="IW100" s="111"/>
      <c r="IX100" s="111"/>
      <c r="IY100" s="111"/>
      <c r="IZ100" s="111"/>
      <c r="JA100" s="111"/>
      <c r="JB100" s="111"/>
      <c r="JC100" s="111"/>
      <c r="JD100" s="111"/>
      <c r="JE100" s="111"/>
      <c r="JF100" s="111"/>
      <c r="JG100" s="111"/>
      <c r="JH100" s="111"/>
      <c r="JI100" s="111"/>
      <c r="JJ100" s="111"/>
      <c r="JK100" s="111"/>
      <c r="JL100" s="111"/>
      <c r="JM100" s="111"/>
      <c r="JN100" s="111"/>
      <c r="JO100" s="111"/>
      <c r="JP100" s="111"/>
      <c r="JQ100" s="111"/>
      <c r="JR100" s="111"/>
      <c r="JS100" s="111"/>
      <c r="JT100" s="111"/>
      <c r="JU100" s="111"/>
      <c r="JV100" s="111"/>
      <c r="JW100" s="111"/>
      <c r="JX100" s="111"/>
      <c r="JY100" s="111"/>
      <c r="JZ100" s="111"/>
      <c r="KA100" s="111"/>
      <c r="KB100" s="111"/>
      <c r="KC100" s="111"/>
      <c r="KD100" s="111"/>
      <c r="KE100" s="111"/>
      <c r="KF100" s="111"/>
      <c r="KG100" s="111"/>
      <c r="KH100" s="111"/>
      <c r="KI100" s="111"/>
      <c r="KJ100" s="111"/>
      <c r="KK100" s="111"/>
      <c r="KL100" s="111"/>
      <c r="KM100" s="111"/>
      <c r="KN100" s="111"/>
      <c r="KO100" s="111"/>
      <c r="KP100" s="111"/>
      <c r="KQ100" s="111"/>
      <c r="KR100" s="111"/>
      <c r="KS100" s="111"/>
      <c r="KT100" s="111"/>
      <c r="KU100" s="111"/>
      <c r="KV100" s="111"/>
      <c r="KW100" s="111"/>
      <c r="KX100" s="111"/>
      <c r="KY100" s="111"/>
      <c r="KZ100" s="111"/>
      <c r="LA100" s="111"/>
      <c r="LB100" s="111"/>
      <c r="LC100" s="111"/>
      <c r="LD100" s="111"/>
      <c r="LE100" s="111"/>
      <c r="LF100" s="111"/>
      <c r="LG100" s="111"/>
      <c r="LH100" s="111"/>
      <c r="LI100" s="111"/>
      <c r="LJ100" s="111"/>
      <c r="LK100" s="111"/>
      <c r="LL100" s="111"/>
      <c r="LM100" s="111"/>
      <c r="LN100" s="111"/>
      <c r="LO100" s="111"/>
      <c r="LP100" s="111"/>
      <c r="LQ100" s="111"/>
      <c r="LR100" s="111"/>
      <c r="LS100" s="111"/>
      <c r="LT100" s="111"/>
      <c r="LU100" s="111"/>
      <c r="LV100" s="111"/>
      <c r="LW100" s="111"/>
      <c r="LX100" s="111"/>
      <c r="LY100" s="111"/>
      <c r="LZ100" s="111"/>
      <c r="MA100" s="111"/>
      <c r="MB100" s="111"/>
      <c r="MC100" s="111"/>
      <c r="MD100" s="111"/>
      <c r="ME100" s="111"/>
      <c r="MF100" s="111"/>
      <c r="MG100" s="111"/>
      <c r="MH100" s="111"/>
      <c r="MI100" s="111"/>
      <c r="MJ100" s="111"/>
      <c r="MK100" s="111"/>
      <c r="ML100" s="111"/>
      <c r="MM100" s="111"/>
      <c r="MN100" s="111"/>
      <c r="MO100" s="111"/>
      <c r="MP100" s="111"/>
      <c r="MQ100" s="111"/>
      <c r="MR100" s="111"/>
      <c r="MS100" s="111"/>
      <c r="MT100" s="111"/>
      <c r="MU100" s="111"/>
      <c r="MV100" s="111"/>
      <c r="MW100" s="111"/>
      <c r="MX100" s="111"/>
      <c r="MY100" s="111"/>
      <c r="MZ100" s="111"/>
      <c r="NA100" s="111"/>
      <c r="NB100" s="111"/>
      <c r="NC100" s="111"/>
      <c r="ND100" s="111"/>
      <c r="NE100" s="111"/>
      <c r="NF100" s="111"/>
      <c r="NG100" s="111"/>
      <c r="NH100" s="111"/>
      <c r="NI100" s="111"/>
      <c r="NJ100" s="111"/>
      <c r="NK100" s="111"/>
      <c r="NL100" s="111"/>
      <c r="NM100" s="111"/>
      <c r="NN100" s="111"/>
      <c r="NO100" s="111"/>
      <c r="NP100" s="111"/>
      <c r="NQ100" s="111"/>
      <c r="NR100" s="111"/>
      <c r="NS100" s="111"/>
      <c r="NT100" s="111"/>
      <c r="NU100" s="111"/>
      <c r="NV100" s="111"/>
      <c r="NW100" s="111"/>
      <c r="NX100" s="111"/>
      <c r="NY100" s="111"/>
      <c r="NZ100" s="111"/>
      <c r="OA100" s="111"/>
      <c r="OB100" s="111"/>
      <c r="OC100" s="111"/>
      <c r="OD100" s="111"/>
      <c r="OE100" s="111"/>
      <c r="OF100" s="111"/>
      <c r="OG100" s="111"/>
      <c r="OH100" s="111"/>
      <c r="OI100" s="111"/>
      <c r="OJ100" s="111"/>
      <c r="OK100" s="111"/>
      <c r="OL100" s="111"/>
      <c r="OM100" s="111"/>
      <c r="ON100" s="111"/>
      <c r="OO100" s="111"/>
      <c r="OP100" s="111"/>
      <c r="OQ100" s="111"/>
      <c r="OR100" s="111"/>
      <c r="OS100" s="111"/>
      <c r="OT100" s="111"/>
      <c r="OU100" s="111"/>
      <c r="OV100" s="111"/>
      <c r="OW100" s="111"/>
      <c r="OX100" s="111"/>
      <c r="OY100" s="111"/>
      <c r="OZ100" s="111"/>
      <c r="PA100" s="111"/>
      <c r="PB100" s="111"/>
      <c r="PC100" s="111"/>
      <c r="PD100" s="111"/>
      <c r="PE100" s="111"/>
      <c r="PF100" s="111"/>
      <c r="PG100" s="111"/>
      <c r="PH100" s="111"/>
      <c r="PI100" s="111"/>
      <c r="PJ100" s="111"/>
      <c r="PK100" s="111"/>
      <c r="PL100" s="111"/>
      <c r="PM100" s="111"/>
      <c r="PN100" s="111"/>
      <c r="PO100" s="111"/>
      <c r="PP100" s="111"/>
      <c r="PQ100" s="111"/>
      <c r="PR100" s="111"/>
      <c r="PS100" s="111"/>
      <c r="PT100" s="111"/>
      <c r="PU100" s="111"/>
      <c r="PV100" s="111"/>
      <c r="PW100" s="111"/>
      <c r="PX100" s="111"/>
      <c r="PY100" s="111"/>
      <c r="PZ100" s="111"/>
      <c r="QA100" s="111"/>
      <c r="QB100" s="111"/>
      <c r="QC100" s="111"/>
      <c r="QD100" s="111"/>
      <c r="QE100" s="111"/>
      <c r="QF100" s="111"/>
      <c r="QG100" s="111"/>
      <c r="QH100" s="111"/>
      <c r="QI100" s="111"/>
      <c r="QJ100" s="111"/>
      <c r="QK100" s="111"/>
      <c r="QL100" s="111"/>
      <c r="QM100" s="111"/>
      <c r="QN100" s="111"/>
      <c r="QO100" s="111"/>
      <c r="QP100" s="111"/>
      <c r="QQ100" s="111"/>
      <c r="QR100" s="111"/>
      <c r="QS100" s="111"/>
      <c r="QT100" s="111"/>
      <c r="QU100" s="111"/>
      <c r="QV100" s="111"/>
      <c r="QW100" s="111"/>
      <c r="QX100" s="111"/>
      <c r="QY100" s="111"/>
      <c r="QZ100" s="111"/>
      <c r="RA100" s="111"/>
      <c r="RB100" s="111"/>
      <c r="RC100" s="111"/>
      <c r="RD100" s="111"/>
      <c r="RE100" s="111"/>
      <c r="RF100" s="111"/>
      <c r="RG100" s="111"/>
      <c r="RH100" s="111"/>
      <c r="RI100" s="111"/>
      <c r="RJ100" s="111"/>
      <c r="RK100" s="111"/>
      <c r="RL100" s="111"/>
      <c r="RM100" s="111"/>
      <c r="RN100" s="111"/>
      <c r="RO100" s="111"/>
      <c r="RP100" s="111"/>
      <c r="RQ100" s="111"/>
      <c r="RR100" s="111"/>
      <c r="RS100" s="111"/>
      <c r="RT100" s="111"/>
      <c r="RU100" s="111"/>
      <c r="RV100" s="111"/>
      <c r="RW100" s="111"/>
      <c r="RX100" s="111"/>
      <c r="RY100" s="111"/>
      <c r="RZ100" s="111"/>
      <c r="SA100" s="111"/>
      <c r="SB100" s="111"/>
      <c r="SC100" s="111"/>
      <c r="SD100" s="111"/>
      <c r="SE100" s="111"/>
      <c r="SF100" s="111"/>
      <c r="SG100" s="111"/>
      <c r="SH100" s="111"/>
      <c r="SI100" s="111"/>
      <c r="SJ100" s="111"/>
      <c r="SK100" s="111"/>
      <c r="SL100" s="111"/>
      <c r="SM100" s="111"/>
      <c r="SN100" s="111"/>
      <c r="SO100" s="111"/>
      <c r="SP100" s="111"/>
      <c r="SQ100" s="111"/>
      <c r="SR100" s="111"/>
      <c r="SS100" s="111"/>
      <c r="ST100" s="111"/>
      <c r="SU100" s="111"/>
      <c r="SV100" s="111"/>
      <c r="SW100" s="111"/>
      <c r="SX100" s="111"/>
      <c r="SY100" s="111"/>
      <c r="SZ100" s="111"/>
      <c r="TA100" s="111"/>
      <c r="TB100" s="111"/>
      <c r="TC100" s="111"/>
      <c r="TD100" s="111"/>
      <c r="TE100" s="111"/>
      <c r="TF100" s="111"/>
      <c r="TG100" s="111"/>
      <c r="TH100" s="111"/>
      <c r="TI100" s="111"/>
      <c r="TJ100" s="111"/>
      <c r="TK100" s="111"/>
      <c r="TL100" s="111"/>
      <c r="TM100" s="111"/>
      <c r="TN100" s="111"/>
    </row>
    <row r="101" spans="1:534" x14ac:dyDescent="0.2">
      <c r="A101" s="111"/>
      <c r="B101" s="111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4"/>
      <c r="N101" s="114"/>
      <c r="O101" s="114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7"/>
      <c r="CC101" s="117"/>
      <c r="CD101" s="111"/>
      <c r="CE101" s="111"/>
      <c r="CF101" s="111"/>
      <c r="CG101" s="117"/>
      <c r="CH101" s="117"/>
      <c r="CI101" s="111"/>
      <c r="CJ101" s="111"/>
      <c r="CK101" s="111"/>
      <c r="CL101" s="117"/>
      <c r="CM101" s="111"/>
      <c r="CN101" s="117"/>
      <c r="CO101" s="117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2"/>
      <c r="FO101" s="112"/>
      <c r="FP101" s="112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  <c r="HG101" s="116"/>
      <c r="HH101" s="111"/>
      <c r="HI101" s="111"/>
      <c r="HJ101" s="111"/>
      <c r="HK101" s="111"/>
      <c r="HL101" s="111"/>
      <c r="HM101" s="111"/>
      <c r="HN101" s="111"/>
      <c r="HO101" s="111"/>
      <c r="HP101" s="111"/>
      <c r="HQ101" s="111"/>
      <c r="HR101" s="111"/>
      <c r="HS101" s="111"/>
      <c r="HT101" s="111"/>
      <c r="HU101" s="111"/>
      <c r="HV101" s="111"/>
      <c r="HW101" s="111"/>
      <c r="HX101" s="111"/>
      <c r="HY101" s="111"/>
      <c r="HZ101" s="111"/>
      <c r="IA101" s="111"/>
      <c r="IB101" s="111"/>
      <c r="IC101" s="111"/>
      <c r="ID101" s="111"/>
      <c r="IE101" s="111"/>
      <c r="IF101" s="111"/>
      <c r="IG101" s="111"/>
      <c r="IH101" s="111"/>
      <c r="II101" s="111"/>
      <c r="IJ101" s="111"/>
      <c r="IK101" s="111"/>
      <c r="IL101" s="111"/>
      <c r="IM101" s="111"/>
      <c r="IN101" s="111"/>
      <c r="IO101" s="111"/>
      <c r="IP101" s="111"/>
      <c r="IQ101" s="111"/>
      <c r="IR101" s="111"/>
      <c r="IS101" s="111"/>
      <c r="IT101" s="111"/>
      <c r="IU101" s="111"/>
      <c r="IV101" s="111"/>
      <c r="IW101" s="111"/>
      <c r="IX101" s="111"/>
      <c r="IY101" s="111"/>
      <c r="IZ101" s="111"/>
      <c r="JA101" s="111"/>
      <c r="JB101" s="111"/>
      <c r="JC101" s="111"/>
      <c r="JD101" s="111"/>
      <c r="JE101" s="111"/>
      <c r="JF101" s="111"/>
      <c r="JG101" s="111"/>
      <c r="JH101" s="111"/>
      <c r="JI101" s="111"/>
      <c r="JJ101" s="111"/>
      <c r="JK101" s="111"/>
      <c r="JL101" s="111"/>
      <c r="JM101" s="111"/>
      <c r="JN101" s="111"/>
      <c r="JO101" s="111"/>
      <c r="JP101" s="111"/>
      <c r="JQ101" s="111"/>
      <c r="JR101" s="111"/>
      <c r="JS101" s="111"/>
      <c r="JT101" s="111"/>
      <c r="JU101" s="111"/>
      <c r="JV101" s="111"/>
      <c r="JW101" s="111"/>
      <c r="JX101" s="111"/>
      <c r="JY101" s="111"/>
      <c r="JZ101" s="111"/>
      <c r="KA101" s="111"/>
      <c r="KB101" s="111"/>
      <c r="KC101" s="111"/>
      <c r="KD101" s="111"/>
      <c r="KE101" s="111"/>
      <c r="KF101" s="111"/>
      <c r="KG101" s="111"/>
      <c r="KH101" s="111"/>
      <c r="KI101" s="111"/>
      <c r="KJ101" s="111"/>
      <c r="KK101" s="111"/>
      <c r="KL101" s="111"/>
      <c r="KM101" s="111"/>
      <c r="KN101" s="111"/>
      <c r="KO101" s="111"/>
      <c r="KP101" s="111"/>
      <c r="KQ101" s="111"/>
      <c r="KR101" s="111"/>
      <c r="KS101" s="111"/>
      <c r="KT101" s="111"/>
      <c r="KU101" s="111"/>
      <c r="KV101" s="111"/>
      <c r="KW101" s="111"/>
      <c r="KX101" s="111"/>
      <c r="KY101" s="111"/>
      <c r="KZ101" s="111"/>
      <c r="LA101" s="111"/>
      <c r="LB101" s="111"/>
      <c r="LC101" s="111"/>
      <c r="LD101" s="111"/>
      <c r="LE101" s="111"/>
      <c r="LF101" s="111"/>
      <c r="LG101" s="111"/>
      <c r="LH101" s="111"/>
      <c r="LI101" s="111"/>
      <c r="LJ101" s="111"/>
      <c r="LK101" s="111"/>
      <c r="LL101" s="111"/>
      <c r="LM101" s="111"/>
      <c r="LN101" s="111"/>
      <c r="LO101" s="111"/>
      <c r="LP101" s="111"/>
      <c r="LQ101" s="111"/>
      <c r="LR101" s="111"/>
      <c r="LS101" s="111"/>
      <c r="LT101" s="111"/>
      <c r="LU101" s="111"/>
      <c r="LV101" s="111"/>
      <c r="LW101" s="111"/>
      <c r="LX101" s="111"/>
      <c r="LY101" s="111"/>
      <c r="LZ101" s="111"/>
      <c r="MA101" s="111"/>
      <c r="MB101" s="111"/>
      <c r="MC101" s="111"/>
      <c r="MD101" s="111"/>
      <c r="ME101" s="111"/>
      <c r="MF101" s="111"/>
      <c r="MG101" s="111"/>
      <c r="MH101" s="111"/>
      <c r="MI101" s="111"/>
      <c r="MJ101" s="111"/>
      <c r="MK101" s="111"/>
      <c r="ML101" s="111"/>
      <c r="MM101" s="111"/>
      <c r="MN101" s="111"/>
      <c r="MO101" s="111"/>
      <c r="MP101" s="111"/>
      <c r="MQ101" s="111"/>
      <c r="MR101" s="111"/>
      <c r="MS101" s="111"/>
      <c r="MT101" s="111"/>
      <c r="MU101" s="111"/>
      <c r="MV101" s="111"/>
      <c r="MW101" s="111"/>
      <c r="MX101" s="111"/>
      <c r="MY101" s="111"/>
      <c r="MZ101" s="111"/>
      <c r="NA101" s="111"/>
      <c r="NB101" s="111"/>
      <c r="NC101" s="111"/>
      <c r="ND101" s="111"/>
      <c r="NE101" s="111"/>
      <c r="NF101" s="111"/>
      <c r="NG101" s="111"/>
      <c r="NH101" s="111"/>
      <c r="NI101" s="111"/>
      <c r="NJ101" s="111"/>
      <c r="NK101" s="111"/>
      <c r="NL101" s="111"/>
      <c r="NM101" s="111"/>
      <c r="NN101" s="111"/>
      <c r="NO101" s="111"/>
      <c r="NP101" s="111"/>
      <c r="NQ101" s="111"/>
      <c r="NR101" s="111"/>
      <c r="NS101" s="111"/>
      <c r="NT101" s="111"/>
      <c r="NU101" s="111"/>
      <c r="NV101" s="111"/>
      <c r="NW101" s="111"/>
      <c r="NX101" s="111"/>
      <c r="NY101" s="111"/>
      <c r="NZ101" s="111"/>
      <c r="OA101" s="111"/>
      <c r="OB101" s="111"/>
      <c r="OC101" s="111"/>
      <c r="OD101" s="111"/>
      <c r="OE101" s="111"/>
      <c r="OF101" s="111"/>
      <c r="OG101" s="111"/>
      <c r="OH101" s="111"/>
      <c r="OI101" s="111"/>
      <c r="OJ101" s="111"/>
      <c r="OK101" s="111"/>
      <c r="OL101" s="111"/>
      <c r="OM101" s="111"/>
      <c r="ON101" s="111"/>
      <c r="OO101" s="111"/>
      <c r="OP101" s="111"/>
      <c r="OQ101" s="111"/>
      <c r="OR101" s="111"/>
      <c r="OS101" s="111"/>
      <c r="OT101" s="111"/>
      <c r="OU101" s="111"/>
      <c r="OV101" s="111"/>
      <c r="OW101" s="111"/>
      <c r="OX101" s="111"/>
      <c r="OY101" s="111"/>
      <c r="OZ101" s="111"/>
      <c r="PA101" s="111"/>
      <c r="PB101" s="111"/>
      <c r="PC101" s="111"/>
      <c r="PD101" s="111"/>
      <c r="PE101" s="111"/>
      <c r="PF101" s="111"/>
      <c r="PG101" s="111"/>
      <c r="PH101" s="111"/>
      <c r="PI101" s="111"/>
      <c r="PJ101" s="111"/>
      <c r="PK101" s="111"/>
      <c r="PL101" s="111"/>
      <c r="PM101" s="111"/>
      <c r="PN101" s="111"/>
      <c r="PO101" s="111"/>
      <c r="PP101" s="111"/>
      <c r="PQ101" s="111"/>
      <c r="PR101" s="111"/>
      <c r="PS101" s="111"/>
      <c r="PT101" s="111"/>
      <c r="PU101" s="111"/>
      <c r="PV101" s="111"/>
      <c r="PW101" s="111"/>
      <c r="PX101" s="111"/>
      <c r="PY101" s="111"/>
      <c r="PZ101" s="111"/>
      <c r="QA101" s="111"/>
      <c r="QB101" s="111"/>
      <c r="QC101" s="111"/>
      <c r="QD101" s="111"/>
      <c r="QE101" s="111"/>
      <c r="QF101" s="111"/>
      <c r="QG101" s="111"/>
      <c r="QH101" s="111"/>
      <c r="QI101" s="111"/>
      <c r="QJ101" s="111"/>
      <c r="QK101" s="111"/>
      <c r="QL101" s="111"/>
      <c r="QM101" s="111"/>
      <c r="QN101" s="111"/>
      <c r="QO101" s="111"/>
      <c r="QP101" s="111"/>
      <c r="QQ101" s="111"/>
      <c r="QR101" s="111"/>
      <c r="QS101" s="111"/>
      <c r="QT101" s="111"/>
      <c r="QU101" s="111"/>
      <c r="QV101" s="111"/>
      <c r="QW101" s="111"/>
      <c r="QX101" s="111"/>
      <c r="QY101" s="111"/>
      <c r="QZ101" s="111"/>
      <c r="RA101" s="111"/>
      <c r="RB101" s="111"/>
      <c r="RC101" s="111"/>
      <c r="RD101" s="111"/>
      <c r="RE101" s="111"/>
      <c r="RF101" s="111"/>
      <c r="RG101" s="111"/>
      <c r="RH101" s="111"/>
      <c r="RI101" s="111"/>
      <c r="RJ101" s="111"/>
      <c r="RK101" s="111"/>
      <c r="RL101" s="111"/>
      <c r="RM101" s="111"/>
      <c r="RN101" s="111"/>
      <c r="RO101" s="111"/>
      <c r="RP101" s="111"/>
      <c r="RQ101" s="111"/>
      <c r="RR101" s="111"/>
      <c r="RS101" s="111"/>
      <c r="RT101" s="111"/>
      <c r="RU101" s="111"/>
      <c r="RV101" s="111"/>
      <c r="RW101" s="111"/>
      <c r="RX101" s="111"/>
      <c r="RY101" s="111"/>
      <c r="RZ101" s="111"/>
      <c r="SA101" s="111"/>
      <c r="SB101" s="111"/>
      <c r="SC101" s="111"/>
      <c r="SD101" s="111"/>
      <c r="SE101" s="111"/>
      <c r="SF101" s="111"/>
      <c r="SG101" s="111"/>
      <c r="SH101" s="111"/>
      <c r="SI101" s="111"/>
      <c r="SJ101" s="111"/>
      <c r="SK101" s="111"/>
      <c r="SL101" s="111"/>
      <c r="SM101" s="111"/>
      <c r="SN101" s="111"/>
      <c r="SO101" s="111"/>
      <c r="SP101" s="111"/>
      <c r="SQ101" s="111"/>
      <c r="SR101" s="111"/>
      <c r="SS101" s="111"/>
      <c r="ST101" s="111"/>
      <c r="SU101" s="111"/>
      <c r="SV101" s="111"/>
      <c r="SW101" s="111"/>
      <c r="SX101" s="111"/>
      <c r="SY101" s="111"/>
      <c r="SZ101" s="111"/>
      <c r="TA101" s="111"/>
      <c r="TB101" s="111"/>
      <c r="TC101" s="111"/>
      <c r="TD101" s="111"/>
      <c r="TE101" s="111"/>
      <c r="TF101" s="111"/>
      <c r="TG101" s="111"/>
      <c r="TH101" s="111"/>
      <c r="TI101" s="111"/>
      <c r="TJ101" s="111"/>
      <c r="TK101" s="111"/>
      <c r="TL101" s="111"/>
      <c r="TM101" s="111"/>
      <c r="TN101" s="111"/>
    </row>
    <row r="102" spans="1:534" x14ac:dyDescent="0.2">
      <c r="A102" s="111"/>
      <c r="B102" s="111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7"/>
      <c r="CC102" s="117"/>
      <c r="CD102" s="111"/>
      <c r="CE102" s="111"/>
      <c r="CF102" s="111"/>
      <c r="CG102" s="117"/>
      <c r="CH102" s="117"/>
      <c r="CI102" s="111"/>
      <c r="CJ102" s="111"/>
      <c r="CK102" s="111"/>
      <c r="CL102" s="117"/>
      <c r="CM102" s="111"/>
      <c r="CN102" s="117"/>
      <c r="CO102" s="117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2"/>
      <c r="FO102" s="112"/>
      <c r="FP102" s="112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  <c r="HG102" s="116"/>
      <c r="HH102" s="111"/>
      <c r="HI102" s="111"/>
      <c r="HJ102" s="111"/>
      <c r="HK102" s="111"/>
      <c r="HL102" s="111"/>
      <c r="HM102" s="111"/>
      <c r="HN102" s="111"/>
      <c r="HO102" s="111"/>
      <c r="HP102" s="111"/>
      <c r="HQ102" s="111"/>
      <c r="HR102" s="111"/>
      <c r="HS102" s="111"/>
      <c r="HT102" s="111"/>
      <c r="HU102" s="111"/>
      <c r="HV102" s="111"/>
      <c r="HW102" s="111"/>
      <c r="HX102" s="111"/>
      <c r="HY102" s="111"/>
      <c r="HZ102" s="111"/>
      <c r="IA102" s="111"/>
      <c r="IB102" s="111"/>
      <c r="IC102" s="111"/>
      <c r="ID102" s="111"/>
      <c r="IE102" s="111"/>
      <c r="IF102" s="111"/>
      <c r="IG102" s="111"/>
      <c r="IH102" s="111"/>
      <c r="II102" s="111"/>
      <c r="IJ102" s="111"/>
      <c r="IK102" s="111"/>
      <c r="IL102" s="111"/>
      <c r="IM102" s="111"/>
      <c r="IN102" s="111"/>
      <c r="IO102" s="111"/>
      <c r="IP102" s="111"/>
      <c r="IQ102" s="111"/>
      <c r="IR102" s="111"/>
      <c r="IS102" s="111"/>
      <c r="IT102" s="111"/>
      <c r="IU102" s="111"/>
      <c r="IV102" s="111"/>
      <c r="IW102" s="111"/>
      <c r="IX102" s="111"/>
      <c r="IY102" s="111"/>
      <c r="IZ102" s="111"/>
      <c r="JA102" s="111"/>
      <c r="JB102" s="111"/>
      <c r="JC102" s="111"/>
      <c r="JD102" s="111"/>
      <c r="JE102" s="111"/>
      <c r="JF102" s="111"/>
      <c r="JG102" s="111"/>
      <c r="JH102" s="111"/>
      <c r="JI102" s="111"/>
      <c r="JJ102" s="111"/>
      <c r="JK102" s="111"/>
      <c r="JL102" s="111"/>
      <c r="JM102" s="111"/>
      <c r="JN102" s="111"/>
      <c r="JO102" s="111"/>
      <c r="JP102" s="111"/>
      <c r="JQ102" s="111"/>
      <c r="JR102" s="111"/>
      <c r="JS102" s="111"/>
      <c r="JT102" s="111"/>
      <c r="JU102" s="111"/>
      <c r="JV102" s="111"/>
      <c r="JW102" s="111"/>
      <c r="JX102" s="111"/>
      <c r="JY102" s="111"/>
      <c r="JZ102" s="111"/>
      <c r="KA102" s="111"/>
      <c r="KB102" s="111"/>
      <c r="KC102" s="111"/>
      <c r="KD102" s="111"/>
      <c r="KE102" s="111"/>
      <c r="KF102" s="111"/>
      <c r="KG102" s="111"/>
      <c r="KH102" s="111"/>
      <c r="KI102" s="111"/>
      <c r="KJ102" s="111"/>
      <c r="KK102" s="111"/>
      <c r="KL102" s="111"/>
      <c r="KM102" s="111"/>
      <c r="KN102" s="111"/>
      <c r="KO102" s="111"/>
      <c r="KP102" s="111"/>
      <c r="KQ102" s="111"/>
      <c r="KR102" s="111"/>
      <c r="KS102" s="111"/>
      <c r="KT102" s="111"/>
      <c r="KU102" s="111"/>
      <c r="KV102" s="111"/>
      <c r="KW102" s="111"/>
      <c r="KX102" s="111"/>
      <c r="KY102" s="111"/>
      <c r="KZ102" s="111"/>
      <c r="LA102" s="111"/>
      <c r="LB102" s="111"/>
      <c r="LC102" s="111"/>
      <c r="LD102" s="111"/>
      <c r="LE102" s="111"/>
      <c r="LF102" s="111"/>
      <c r="LG102" s="111"/>
      <c r="LH102" s="111"/>
      <c r="LI102" s="111"/>
      <c r="LJ102" s="111"/>
      <c r="LK102" s="111"/>
      <c r="LL102" s="111"/>
      <c r="LM102" s="111"/>
      <c r="LN102" s="111"/>
      <c r="LO102" s="111"/>
      <c r="LP102" s="111"/>
      <c r="LQ102" s="111"/>
      <c r="LR102" s="111"/>
      <c r="LS102" s="111"/>
      <c r="LT102" s="111"/>
      <c r="LU102" s="111"/>
      <c r="LV102" s="111"/>
      <c r="LW102" s="111"/>
      <c r="LX102" s="111"/>
      <c r="LY102" s="111"/>
      <c r="LZ102" s="111"/>
      <c r="MA102" s="111"/>
      <c r="MB102" s="111"/>
      <c r="MC102" s="111"/>
      <c r="MD102" s="111"/>
      <c r="ME102" s="111"/>
      <c r="MF102" s="111"/>
      <c r="MG102" s="111"/>
      <c r="MH102" s="111"/>
      <c r="MI102" s="111"/>
      <c r="MJ102" s="111"/>
      <c r="MK102" s="111"/>
      <c r="ML102" s="111"/>
      <c r="MM102" s="111"/>
      <c r="MN102" s="111"/>
      <c r="MO102" s="111"/>
      <c r="MP102" s="111"/>
      <c r="MQ102" s="111"/>
      <c r="MR102" s="111"/>
      <c r="MS102" s="111"/>
      <c r="MT102" s="111"/>
      <c r="MU102" s="111"/>
      <c r="MV102" s="111"/>
      <c r="MW102" s="111"/>
      <c r="MX102" s="111"/>
      <c r="MY102" s="111"/>
      <c r="MZ102" s="111"/>
      <c r="NA102" s="111"/>
      <c r="NB102" s="111"/>
      <c r="NC102" s="111"/>
      <c r="ND102" s="111"/>
      <c r="NE102" s="111"/>
      <c r="NF102" s="111"/>
      <c r="NG102" s="111"/>
      <c r="NH102" s="111"/>
      <c r="NI102" s="111"/>
      <c r="NJ102" s="111"/>
      <c r="NK102" s="111"/>
      <c r="NL102" s="111"/>
      <c r="NM102" s="111"/>
      <c r="NN102" s="111"/>
      <c r="NO102" s="111"/>
      <c r="NP102" s="111"/>
      <c r="NQ102" s="111"/>
      <c r="NR102" s="111"/>
      <c r="NS102" s="111"/>
      <c r="NT102" s="111"/>
      <c r="NU102" s="111"/>
      <c r="NV102" s="111"/>
      <c r="NW102" s="111"/>
      <c r="NX102" s="111"/>
      <c r="NY102" s="111"/>
      <c r="NZ102" s="111"/>
      <c r="OA102" s="111"/>
      <c r="OB102" s="111"/>
      <c r="OC102" s="111"/>
      <c r="OD102" s="111"/>
      <c r="OE102" s="111"/>
      <c r="OF102" s="111"/>
      <c r="OG102" s="111"/>
      <c r="OH102" s="111"/>
      <c r="OI102" s="111"/>
      <c r="OJ102" s="111"/>
      <c r="OK102" s="111"/>
      <c r="OL102" s="111"/>
      <c r="OM102" s="111"/>
      <c r="ON102" s="111"/>
      <c r="OO102" s="111"/>
      <c r="OP102" s="111"/>
      <c r="OQ102" s="111"/>
      <c r="OR102" s="111"/>
      <c r="OS102" s="111"/>
      <c r="OT102" s="111"/>
      <c r="OU102" s="111"/>
      <c r="OV102" s="111"/>
      <c r="OW102" s="111"/>
      <c r="OX102" s="111"/>
      <c r="OY102" s="111"/>
      <c r="OZ102" s="111"/>
      <c r="PA102" s="111"/>
      <c r="PB102" s="111"/>
      <c r="PC102" s="111"/>
      <c r="PD102" s="111"/>
      <c r="PE102" s="111"/>
      <c r="PF102" s="111"/>
      <c r="PG102" s="111"/>
      <c r="PH102" s="111"/>
      <c r="PI102" s="111"/>
      <c r="PJ102" s="111"/>
      <c r="PK102" s="111"/>
      <c r="PL102" s="111"/>
      <c r="PM102" s="111"/>
      <c r="PN102" s="111"/>
      <c r="PO102" s="111"/>
      <c r="PP102" s="111"/>
      <c r="PQ102" s="111"/>
      <c r="PR102" s="111"/>
      <c r="PS102" s="111"/>
      <c r="PT102" s="111"/>
      <c r="PU102" s="111"/>
      <c r="PV102" s="111"/>
      <c r="PW102" s="111"/>
      <c r="PX102" s="111"/>
      <c r="PY102" s="111"/>
      <c r="PZ102" s="111"/>
      <c r="QA102" s="111"/>
      <c r="QB102" s="111"/>
      <c r="QC102" s="111"/>
      <c r="QD102" s="111"/>
      <c r="QE102" s="111"/>
      <c r="QF102" s="111"/>
      <c r="QG102" s="111"/>
      <c r="QH102" s="111"/>
      <c r="QI102" s="111"/>
      <c r="QJ102" s="111"/>
      <c r="QK102" s="111"/>
      <c r="QL102" s="111"/>
      <c r="QM102" s="111"/>
      <c r="QN102" s="111"/>
      <c r="QO102" s="111"/>
      <c r="QP102" s="111"/>
      <c r="QQ102" s="111"/>
      <c r="QR102" s="111"/>
      <c r="QS102" s="111"/>
      <c r="QT102" s="111"/>
      <c r="QU102" s="111"/>
      <c r="QV102" s="111"/>
      <c r="QW102" s="111"/>
      <c r="QX102" s="111"/>
      <c r="QY102" s="111"/>
      <c r="QZ102" s="111"/>
      <c r="RA102" s="111"/>
      <c r="RB102" s="111"/>
      <c r="RC102" s="111"/>
      <c r="RD102" s="111"/>
      <c r="RE102" s="111"/>
      <c r="RF102" s="111"/>
      <c r="RG102" s="111"/>
      <c r="RH102" s="111"/>
      <c r="RI102" s="111"/>
      <c r="RJ102" s="111"/>
      <c r="RK102" s="111"/>
      <c r="RL102" s="111"/>
      <c r="RM102" s="111"/>
      <c r="RN102" s="111"/>
      <c r="RO102" s="111"/>
      <c r="RP102" s="111"/>
      <c r="RQ102" s="111"/>
      <c r="RR102" s="111"/>
      <c r="RS102" s="111"/>
      <c r="RT102" s="111"/>
      <c r="RU102" s="111"/>
      <c r="RV102" s="111"/>
      <c r="RW102" s="111"/>
      <c r="RX102" s="111"/>
      <c r="RY102" s="111"/>
      <c r="RZ102" s="111"/>
      <c r="SA102" s="111"/>
      <c r="SB102" s="111"/>
      <c r="SC102" s="111"/>
      <c r="SD102" s="111"/>
      <c r="SE102" s="111"/>
      <c r="SF102" s="111"/>
      <c r="SG102" s="111"/>
      <c r="SH102" s="111"/>
      <c r="SI102" s="111"/>
      <c r="SJ102" s="111"/>
      <c r="SK102" s="111"/>
      <c r="SL102" s="111"/>
      <c r="SM102" s="111"/>
      <c r="SN102" s="111"/>
      <c r="SO102" s="111"/>
      <c r="SP102" s="111"/>
      <c r="SQ102" s="111"/>
      <c r="SR102" s="111"/>
      <c r="SS102" s="111"/>
      <c r="ST102" s="111"/>
      <c r="SU102" s="111"/>
      <c r="SV102" s="111"/>
      <c r="SW102" s="111"/>
      <c r="SX102" s="111"/>
      <c r="SY102" s="111"/>
      <c r="SZ102" s="111"/>
      <c r="TA102" s="111"/>
      <c r="TB102" s="111"/>
      <c r="TC102" s="111"/>
      <c r="TD102" s="111"/>
      <c r="TE102" s="111"/>
      <c r="TF102" s="111"/>
      <c r="TG102" s="111"/>
      <c r="TH102" s="111"/>
      <c r="TI102" s="111"/>
      <c r="TJ102" s="111"/>
      <c r="TK102" s="111"/>
      <c r="TL102" s="111"/>
      <c r="TM102" s="111"/>
      <c r="TN102" s="111"/>
    </row>
    <row r="103" spans="1:534" x14ac:dyDescent="0.2">
      <c r="A103" s="111"/>
      <c r="B103" s="111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4"/>
      <c r="N103" s="114"/>
      <c r="O103" s="114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7"/>
      <c r="CC103" s="117"/>
      <c r="CD103" s="111"/>
      <c r="CE103" s="111"/>
      <c r="CF103" s="111"/>
      <c r="CG103" s="117"/>
      <c r="CH103" s="117"/>
      <c r="CI103" s="111"/>
      <c r="CJ103" s="111"/>
      <c r="CK103" s="111"/>
      <c r="CL103" s="117"/>
      <c r="CM103" s="111"/>
      <c r="CN103" s="117"/>
      <c r="CO103" s="117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2"/>
      <c r="FO103" s="112"/>
      <c r="FP103" s="112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  <c r="HG103" s="116"/>
      <c r="HH103" s="111"/>
      <c r="HI103" s="111"/>
      <c r="HJ103" s="111"/>
      <c r="HK103" s="111"/>
      <c r="HL103" s="111"/>
      <c r="HM103" s="111"/>
      <c r="HN103" s="111"/>
      <c r="HO103" s="111"/>
      <c r="HP103" s="111"/>
      <c r="HQ103" s="111"/>
      <c r="HR103" s="111"/>
      <c r="HS103" s="111"/>
      <c r="HT103" s="111"/>
      <c r="HU103" s="111"/>
      <c r="HV103" s="111"/>
      <c r="HW103" s="111"/>
      <c r="HX103" s="111"/>
      <c r="HY103" s="111"/>
      <c r="HZ103" s="111"/>
      <c r="IA103" s="111"/>
      <c r="IB103" s="111"/>
      <c r="IC103" s="111"/>
      <c r="ID103" s="111"/>
      <c r="IE103" s="111"/>
      <c r="IF103" s="111"/>
      <c r="IG103" s="111"/>
      <c r="IH103" s="111"/>
      <c r="II103" s="111"/>
      <c r="IJ103" s="111"/>
      <c r="IK103" s="111"/>
      <c r="IL103" s="111"/>
      <c r="IM103" s="111"/>
      <c r="IN103" s="111"/>
      <c r="IO103" s="111"/>
      <c r="IP103" s="111"/>
      <c r="IQ103" s="111"/>
      <c r="IR103" s="111"/>
      <c r="IS103" s="111"/>
      <c r="IT103" s="111"/>
      <c r="IU103" s="111"/>
      <c r="IV103" s="111"/>
      <c r="IW103" s="111"/>
      <c r="IX103" s="111"/>
      <c r="IY103" s="111"/>
      <c r="IZ103" s="111"/>
      <c r="JA103" s="111"/>
      <c r="JB103" s="111"/>
      <c r="JC103" s="111"/>
      <c r="JD103" s="111"/>
      <c r="JE103" s="111"/>
      <c r="JF103" s="111"/>
      <c r="JG103" s="111"/>
      <c r="JH103" s="111"/>
      <c r="JI103" s="111"/>
      <c r="JJ103" s="111"/>
      <c r="JK103" s="111"/>
      <c r="JL103" s="111"/>
      <c r="JM103" s="111"/>
      <c r="JN103" s="111"/>
      <c r="JO103" s="111"/>
      <c r="JP103" s="111"/>
      <c r="JQ103" s="111"/>
      <c r="JR103" s="111"/>
      <c r="JS103" s="111"/>
      <c r="JT103" s="111"/>
      <c r="JU103" s="111"/>
      <c r="JV103" s="111"/>
      <c r="JW103" s="111"/>
      <c r="JX103" s="111"/>
      <c r="JY103" s="111"/>
      <c r="JZ103" s="111"/>
      <c r="KA103" s="111"/>
      <c r="KB103" s="111"/>
      <c r="KC103" s="111"/>
      <c r="KD103" s="111"/>
      <c r="KE103" s="111"/>
      <c r="KF103" s="111"/>
      <c r="KG103" s="111"/>
      <c r="KH103" s="111"/>
      <c r="KI103" s="111"/>
      <c r="KJ103" s="111"/>
      <c r="KK103" s="111"/>
      <c r="KL103" s="111"/>
      <c r="KM103" s="111"/>
      <c r="KN103" s="111"/>
      <c r="KO103" s="111"/>
      <c r="KP103" s="111"/>
      <c r="KQ103" s="111"/>
      <c r="KR103" s="111"/>
      <c r="KS103" s="111"/>
      <c r="KT103" s="111"/>
      <c r="KU103" s="111"/>
      <c r="KV103" s="111"/>
      <c r="KW103" s="111"/>
      <c r="KX103" s="111"/>
      <c r="KY103" s="111"/>
      <c r="KZ103" s="111"/>
      <c r="LA103" s="111"/>
      <c r="LB103" s="111"/>
      <c r="LC103" s="111"/>
      <c r="LD103" s="111"/>
      <c r="LE103" s="111"/>
      <c r="LF103" s="111"/>
      <c r="LG103" s="111"/>
      <c r="LH103" s="111"/>
      <c r="LI103" s="111"/>
      <c r="LJ103" s="111"/>
      <c r="LK103" s="111"/>
      <c r="LL103" s="111"/>
      <c r="LM103" s="111"/>
      <c r="LN103" s="111"/>
      <c r="LO103" s="111"/>
      <c r="LP103" s="111"/>
      <c r="LQ103" s="111"/>
      <c r="LR103" s="111"/>
      <c r="LS103" s="111"/>
      <c r="LT103" s="111"/>
      <c r="LU103" s="111"/>
      <c r="LV103" s="111"/>
      <c r="LW103" s="111"/>
      <c r="LX103" s="111"/>
      <c r="LY103" s="111"/>
      <c r="LZ103" s="111"/>
      <c r="MA103" s="111"/>
      <c r="MB103" s="111"/>
      <c r="MC103" s="111"/>
      <c r="MD103" s="111"/>
      <c r="ME103" s="111"/>
      <c r="MF103" s="111"/>
      <c r="MG103" s="111"/>
      <c r="MH103" s="111"/>
      <c r="MI103" s="111"/>
      <c r="MJ103" s="111"/>
      <c r="MK103" s="111"/>
      <c r="ML103" s="111"/>
      <c r="MM103" s="111"/>
      <c r="MN103" s="111"/>
      <c r="MO103" s="111"/>
      <c r="MP103" s="111"/>
      <c r="MQ103" s="111"/>
      <c r="MR103" s="111"/>
      <c r="MS103" s="111"/>
      <c r="MT103" s="111"/>
      <c r="MU103" s="111"/>
      <c r="MV103" s="111"/>
      <c r="MW103" s="111"/>
      <c r="MX103" s="111"/>
      <c r="MY103" s="111"/>
      <c r="MZ103" s="111"/>
      <c r="NA103" s="111"/>
      <c r="NB103" s="111"/>
      <c r="NC103" s="111"/>
      <c r="ND103" s="111"/>
      <c r="NE103" s="111"/>
      <c r="NF103" s="111"/>
      <c r="NG103" s="111"/>
      <c r="NH103" s="111"/>
      <c r="NI103" s="111"/>
      <c r="NJ103" s="111"/>
      <c r="NK103" s="111"/>
      <c r="NL103" s="111"/>
      <c r="NM103" s="111"/>
      <c r="NN103" s="111"/>
      <c r="NO103" s="111"/>
      <c r="NP103" s="111"/>
      <c r="NQ103" s="111"/>
      <c r="NR103" s="111"/>
      <c r="NS103" s="111"/>
      <c r="NT103" s="111"/>
      <c r="NU103" s="111"/>
      <c r="NV103" s="111"/>
      <c r="NW103" s="111"/>
      <c r="NX103" s="111"/>
      <c r="NY103" s="111"/>
      <c r="NZ103" s="111"/>
      <c r="OA103" s="111"/>
      <c r="OB103" s="111"/>
      <c r="OC103" s="111"/>
      <c r="OD103" s="111"/>
      <c r="OE103" s="111"/>
      <c r="OF103" s="111"/>
      <c r="OG103" s="111"/>
      <c r="OH103" s="111"/>
      <c r="OI103" s="111"/>
      <c r="OJ103" s="111"/>
      <c r="OK103" s="111"/>
      <c r="OL103" s="111"/>
      <c r="OM103" s="111"/>
      <c r="ON103" s="111"/>
      <c r="OO103" s="111"/>
      <c r="OP103" s="111"/>
      <c r="OQ103" s="111"/>
      <c r="OR103" s="111"/>
      <c r="OS103" s="111"/>
      <c r="OT103" s="111"/>
      <c r="OU103" s="111"/>
      <c r="OV103" s="111"/>
      <c r="OW103" s="111"/>
      <c r="OX103" s="111"/>
      <c r="OY103" s="111"/>
      <c r="OZ103" s="111"/>
      <c r="PA103" s="111"/>
      <c r="PB103" s="111"/>
      <c r="PC103" s="111"/>
      <c r="PD103" s="111"/>
      <c r="PE103" s="111"/>
      <c r="PF103" s="111"/>
      <c r="PG103" s="111"/>
      <c r="PH103" s="111"/>
      <c r="PI103" s="111"/>
      <c r="PJ103" s="111"/>
      <c r="PK103" s="111"/>
      <c r="PL103" s="111"/>
      <c r="PM103" s="111"/>
      <c r="PN103" s="111"/>
      <c r="PO103" s="111"/>
      <c r="PP103" s="111"/>
      <c r="PQ103" s="111"/>
      <c r="PR103" s="111"/>
      <c r="PS103" s="111"/>
      <c r="PT103" s="111"/>
      <c r="PU103" s="111"/>
      <c r="PV103" s="111"/>
      <c r="PW103" s="111"/>
      <c r="PX103" s="111"/>
      <c r="PY103" s="111"/>
      <c r="PZ103" s="111"/>
      <c r="QA103" s="111"/>
      <c r="QB103" s="111"/>
      <c r="QC103" s="111"/>
      <c r="QD103" s="111"/>
      <c r="QE103" s="111"/>
      <c r="QF103" s="111"/>
      <c r="QG103" s="111"/>
      <c r="QH103" s="111"/>
      <c r="QI103" s="111"/>
      <c r="QJ103" s="111"/>
      <c r="QK103" s="111"/>
      <c r="QL103" s="111"/>
      <c r="QM103" s="111"/>
      <c r="QN103" s="111"/>
      <c r="QO103" s="111"/>
      <c r="QP103" s="111"/>
      <c r="QQ103" s="111"/>
      <c r="QR103" s="111"/>
      <c r="QS103" s="111"/>
      <c r="QT103" s="111"/>
      <c r="QU103" s="111"/>
      <c r="QV103" s="111"/>
      <c r="QW103" s="111"/>
      <c r="QX103" s="111"/>
      <c r="QY103" s="111"/>
      <c r="QZ103" s="111"/>
      <c r="RA103" s="111"/>
      <c r="RB103" s="111"/>
      <c r="RC103" s="111"/>
      <c r="RD103" s="111"/>
      <c r="RE103" s="111"/>
      <c r="RF103" s="111"/>
      <c r="RG103" s="111"/>
      <c r="RH103" s="111"/>
      <c r="RI103" s="111"/>
      <c r="RJ103" s="111"/>
      <c r="RK103" s="111"/>
      <c r="RL103" s="111"/>
      <c r="RM103" s="111"/>
      <c r="RN103" s="111"/>
      <c r="RO103" s="111"/>
      <c r="RP103" s="111"/>
      <c r="RQ103" s="111"/>
      <c r="RR103" s="111"/>
      <c r="RS103" s="111"/>
      <c r="RT103" s="111"/>
      <c r="RU103" s="111"/>
      <c r="RV103" s="111"/>
      <c r="RW103" s="111"/>
      <c r="RX103" s="111"/>
      <c r="RY103" s="111"/>
      <c r="RZ103" s="111"/>
      <c r="SA103" s="111"/>
      <c r="SB103" s="111"/>
      <c r="SC103" s="111"/>
      <c r="SD103" s="111"/>
      <c r="SE103" s="111"/>
      <c r="SF103" s="111"/>
      <c r="SG103" s="111"/>
      <c r="SH103" s="111"/>
      <c r="SI103" s="111"/>
      <c r="SJ103" s="111"/>
      <c r="SK103" s="111"/>
      <c r="SL103" s="111"/>
      <c r="SM103" s="111"/>
      <c r="SN103" s="111"/>
      <c r="SO103" s="111"/>
      <c r="SP103" s="111"/>
      <c r="SQ103" s="111"/>
      <c r="SR103" s="111"/>
      <c r="SS103" s="111"/>
      <c r="ST103" s="111"/>
      <c r="SU103" s="111"/>
      <c r="SV103" s="111"/>
      <c r="SW103" s="111"/>
      <c r="SX103" s="111"/>
      <c r="SY103" s="111"/>
      <c r="SZ103" s="111"/>
      <c r="TA103" s="111"/>
      <c r="TB103" s="111"/>
      <c r="TC103" s="111"/>
      <c r="TD103" s="111"/>
      <c r="TE103" s="111"/>
      <c r="TF103" s="111"/>
      <c r="TG103" s="111"/>
      <c r="TH103" s="111"/>
      <c r="TI103" s="111"/>
      <c r="TJ103" s="111"/>
      <c r="TK103" s="111"/>
      <c r="TL103" s="111"/>
      <c r="TM103" s="111"/>
      <c r="TN103" s="111"/>
    </row>
    <row r="104" spans="1:534" x14ac:dyDescent="0.2">
      <c r="A104" s="111"/>
      <c r="B104" s="111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4"/>
      <c r="N104" s="114"/>
      <c r="O104" s="114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2"/>
      <c r="CE104" s="112"/>
      <c r="CF104" s="111"/>
      <c r="CG104" s="117"/>
      <c r="CH104" s="117"/>
      <c r="CI104" s="111"/>
      <c r="CJ104" s="111"/>
      <c r="CK104" s="111"/>
      <c r="CL104" s="117"/>
      <c r="CM104" s="111"/>
      <c r="CN104" s="117"/>
      <c r="CO104" s="117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2"/>
      <c r="FO104" s="112"/>
      <c r="FP104" s="112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  <c r="HG104" s="116"/>
      <c r="HH104" s="111"/>
      <c r="HI104" s="111"/>
      <c r="HJ104" s="111"/>
      <c r="HK104" s="111"/>
      <c r="HL104" s="111"/>
      <c r="HM104" s="111"/>
      <c r="HN104" s="111"/>
      <c r="HO104" s="111"/>
      <c r="HP104" s="111"/>
      <c r="HQ104" s="111"/>
      <c r="HR104" s="111"/>
      <c r="HS104" s="111"/>
      <c r="HT104" s="111"/>
      <c r="HU104" s="111"/>
      <c r="HV104" s="111"/>
      <c r="HW104" s="111"/>
      <c r="HX104" s="111"/>
      <c r="HY104" s="111"/>
      <c r="HZ104" s="111"/>
      <c r="IA104" s="111"/>
      <c r="IB104" s="111"/>
      <c r="IC104" s="111"/>
      <c r="ID104" s="111"/>
      <c r="IE104" s="111"/>
      <c r="IF104" s="111"/>
      <c r="IG104" s="111"/>
      <c r="IH104" s="111"/>
      <c r="II104" s="111"/>
      <c r="IJ104" s="111"/>
      <c r="IK104" s="111"/>
      <c r="IL104" s="111"/>
      <c r="IM104" s="111"/>
      <c r="IN104" s="111"/>
      <c r="IO104" s="111"/>
      <c r="IP104" s="111"/>
      <c r="IQ104" s="111"/>
      <c r="IR104" s="111"/>
      <c r="IS104" s="111"/>
      <c r="IT104" s="111"/>
      <c r="IU104" s="111"/>
      <c r="IV104" s="111"/>
      <c r="IW104" s="111"/>
      <c r="IX104" s="111"/>
      <c r="IY104" s="111"/>
      <c r="IZ104" s="111"/>
      <c r="JA104" s="111"/>
      <c r="JB104" s="111"/>
      <c r="JC104" s="111"/>
      <c r="JD104" s="111"/>
      <c r="JE104" s="111"/>
      <c r="JF104" s="111"/>
      <c r="JG104" s="111"/>
      <c r="JH104" s="111"/>
      <c r="JI104" s="111"/>
      <c r="JJ104" s="111"/>
      <c r="JK104" s="111"/>
      <c r="JL104" s="111"/>
      <c r="JM104" s="111"/>
      <c r="JN104" s="111"/>
      <c r="JO104" s="111"/>
      <c r="JP104" s="111"/>
      <c r="JQ104" s="111"/>
      <c r="JR104" s="111"/>
      <c r="JS104" s="111"/>
      <c r="JT104" s="111"/>
      <c r="JU104" s="111"/>
      <c r="JV104" s="111"/>
      <c r="JW104" s="111"/>
      <c r="JX104" s="111"/>
      <c r="JY104" s="111"/>
      <c r="JZ104" s="111"/>
      <c r="KA104" s="111"/>
      <c r="KB104" s="111"/>
      <c r="KC104" s="111"/>
      <c r="KD104" s="111"/>
      <c r="KE104" s="111"/>
      <c r="KF104" s="111"/>
      <c r="KG104" s="111"/>
      <c r="KH104" s="111"/>
      <c r="KI104" s="111"/>
      <c r="KJ104" s="111"/>
      <c r="KK104" s="111"/>
      <c r="KL104" s="111"/>
      <c r="KM104" s="111"/>
      <c r="KN104" s="111"/>
      <c r="KO104" s="111"/>
      <c r="KP104" s="111"/>
      <c r="KQ104" s="111"/>
      <c r="KR104" s="111"/>
      <c r="KS104" s="111"/>
      <c r="KT104" s="111"/>
      <c r="KU104" s="111"/>
      <c r="KV104" s="111"/>
      <c r="KW104" s="111"/>
      <c r="KX104" s="111"/>
      <c r="KY104" s="111"/>
      <c r="KZ104" s="111"/>
      <c r="LA104" s="111"/>
      <c r="LB104" s="111"/>
      <c r="LC104" s="111"/>
      <c r="LD104" s="111"/>
      <c r="LE104" s="111"/>
      <c r="LF104" s="111"/>
      <c r="LG104" s="111"/>
      <c r="LH104" s="111"/>
      <c r="LI104" s="111"/>
      <c r="LJ104" s="111"/>
      <c r="LK104" s="111"/>
      <c r="LL104" s="111"/>
      <c r="LM104" s="111"/>
      <c r="LN104" s="111"/>
      <c r="LO104" s="111"/>
      <c r="LP104" s="111"/>
      <c r="LQ104" s="111"/>
      <c r="LR104" s="111"/>
      <c r="LS104" s="111"/>
      <c r="LT104" s="111"/>
      <c r="LU104" s="111"/>
      <c r="LV104" s="111"/>
      <c r="LW104" s="111"/>
      <c r="LX104" s="111"/>
      <c r="LY104" s="111"/>
      <c r="LZ104" s="111"/>
      <c r="MA104" s="111"/>
      <c r="MB104" s="111"/>
      <c r="MC104" s="111"/>
      <c r="MD104" s="111"/>
      <c r="ME104" s="111"/>
      <c r="MF104" s="111"/>
      <c r="MG104" s="111"/>
      <c r="MH104" s="111"/>
      <c r="MI104" s="111"/>
      <c r="MJ104" s="111"/>
      <c r="MK104" s="111"/>
      <c r="ML104" s="111"/>
      <c r="MM104" s="111"/>
      <c r="MN104" s="111"/>
      <c r="MO104" s="111"/>
      <c r="MP104" s="111"/>
      <c r="MQ104" s="111"/>
      <c r="MR104" s="111"/>
      <c r="MS104" s="111"/>
      <c r="MT104" s="111"/>
      <c r="MU104" s="111"/>
      <c r="MV104" s="111"/>
      <c r="MW104" s="111"/>
      <c r="MX104" s="111"/>
      <c r="MY104" s="111"/>
      <c r="MZ104" s="111"/>
      <c r="NA104" s="111"/>
      <c r="NB104" s="111"/>
      <c r="NC104" s="111"/>
      <c r="ND104" s="111"/>
      <c r="NE104" s="111"/>
      <c r="NF104" s="111"/>
      <c r="NG104" s="111"/>
      <c r="NH104" s="111"/>
      <c r="NI104" s="111"/>
      <c r="NJ104" s="111"/>
      <c r="NK104" s="111"/>
      <c r="NL104" s="111"/>
      <c r="NM104" s="111"/>
      <c r="NN104" s="111"/>
      <c r="NO104" s="111"/>
      <c r="NP104" s="111"/>
      <c r="NQ104" s="111"/>
      <c r="NR104" s="111"/>
      <c r="NS104" s="111"/>
      <c r="NT104" s="111"/>
      <c r="NU104" s="111"/>
      <c r="NV104" s="111"/>
      <c r="NW104" s="111"/>
      <c r="NX104" s="111"/>
      <c r="NY104" s="111"/>
      <c r="NZ104" s="111"/>
      <c r="OA104" s="111"/>
      <c r="OB104" s="111"/>
      <c r="OC104" s="111"/>
      <c r="OD104" s="111"/>
      <c r="OE104" s="111"/>
      <c r="OF104" s="111"/>
      <c r="OG104" s="111"/>
      <c r="OH104" s="111"/>
      <c r="OI104" s="111"/>
      <c r="OJ104" s="111"/>
      <c r="OK104" s="111"/>
      <c r="OL104" s="111"/>
      <c r="OM104" s="111"/>
      <c r="ON104" s="111"/>
      <c r="OO104" s="111"/>
      <c r="OP104" s="111"/>
      <c r="OQ104" s="111"/>
      <c r="OR104" s="111"/>
      <c r="OS104" s="111"/>
      <c r="OT104" s="111"/>
      <c r="OU104" s="111"/>
      <c r="OV104" s="111"/>
      <c r="OW104" s="111"/>
      <c r="OX104" s="111"/>
      <c r="OY104" s="111"/>
      <c r="OZ104" s="111"/>
      <c r="PA104" s="111"/>
      <c r="PB104" s="111"/>
      <c r="PC104" s="111"/>
      <c r="PD104" s="111"/>
      <c r="PE104" s="111"/>
      <c r="PF104" s="111"/>
      <c r="PG104" s="111"/>
      <c r="PH104" s="111"/>
      <c r="PI104" s="111"/>
      <c r="PJ104" s="111"/>
      <c r="PK104" s="111"/>
      <c r="PL104" s="111"/>
      <c r="PM104" s="111"/>
      <c r="PN104" s="111"/>
      <c r="PO104" s="111"/>
      <c r="PP104" s="111"/>
      <c r="PQ104" s="111"/>
      <c r="PR104" s="111"/>
      <c r="PS104" s="111"/>
      <c r="PT104" s="111"/>
      <c r="PU104" s="111"/>
      <c r="PV104" s="111"/>
      <c r="PW104" s="111"/>
      <c r="PX104" s="111"/>
      <c r="PY104" s="111"/>
      <c r="PZ104" s="111"/>
      <c r="QA104" s="111"/>
      <c r="QB104" s="111"/>
      <c r="QC104" s="111"/>
      <c r="QD104" s="111"/>
      <c r="QE104" s="111"/>
      <c r="QF104" s="111"/>
      <c r="QG104" s="111"/>
      <c r="QH104" s="111"/>
      <c r="QI104" s="111"/>
      <c r="QJ104" s="111"/>
      <c r="QK104" s="111"/>
      <c r="QL104" s="111"/>
      <c r="QM104" s="111"/>
      <c r="QN104" s="111"/>
      <c r="QO104" s="111"/>
      <c r="QP104" s="111"/>
      <c r="QQ104" s="111"/>
      <c r="QR104" s="111"/>
      <c r="QS104" s="111"/>
      <c r="QT104" s="111"/>
      <c r="QU104" s="111"/>
      <c r="QV104" s="111"/>
      <c r="QW104" s="111"/>
      <c r="QX104" s="111"/>
      <c r="QY104" s="111"/>
      <c r="QZ104" s="111"/>
      <c r="RA104" s="111"/>
      <c r="RB104" s="111"/>
      <c r="RC104" s="111"/>
      <c r="RD104" s="111"/>
      <c r="RE104" s="111"/>
      <c r="RF104" s="111"/>
      <c r="RG104" s="111"/>
      <c r="RH104" s="111"/>
      <c r="RI104" s="111"/>
      <c r="RJ104" s="111"/>
      <c r="RK104" s="111"/>
      <c r="RL104" s="111"/>
      <c r="RM104" s="111"/>
      <c r="RN104" s="111"/>
      <c r="RO104" s="111"/>
      <c r="RP104" s="111"/>
      <c r="RQ104" s="111"/>
      <c r="RR104" s="111"/>
      <c r="RS104" s="111"/>
      <c r="RT104" s="111"/>
      <c r="RU104" s="111"/>
      <c r="RV104" s="111"/>
      <c r="RW104" s="111"/>
      <c r="RX104" s="111"/>
      <c r="RY104" s="111"/>
      <c r="RZ104" s="111"/>
      <c r="SA104" s="111"/>
      <c r="SB104" s="111"/>
      <c r="SC104" s="111"/>
      <c r="SD104" s="111"/>
      <c r="SE104" s="111"/>
      <c r="SF104" s="111"/>
      <c r="SG104" s="111"/>
      <c r="SH104" s="111"/>
      <c r="SI104" s="111"/>
      <c r="SJ104" s="111"/>
      <c r="SK104" s="111"/>
      <c r="SL104" s="111"/>
      <c r="SM104" s="111"/>
      <c r="SN104" s="111"/>
      <c r="SO104" s="111"/>
      <c r="SP104" s="111"/>
      <c r="SQ104" s="111"/>
      <c r="SR104" s="111"/>
      <c r="SS104" s="111"/>
      <c r="ST104" s="111"/>
      <c r="SU104" s="111"/>
      <c r="SV104" s="111"/>
      <c r="SW104" s="111"/>
      <c r="SX104" s="111"/>
      <c r="SY104" s="111"/>
      <c r="SZ104" s="111"/>
      <c r="TA104" s="111"/>
      <c r="TB104" s="111"/>
      <c r="TC104" s="111"/>
      <c r="TD104" s="111"/>
      <c r="TE104" s="111"/>
      <c r="TF104" s="111"/>
      <c r="TG104" s="111"/>
      <c r="TH104" s="111"/>
      <c r="TI104" s="111"/>
      <c r="TJ104" s="111"/>
      <c r="TK104" s="111"/>
      <c r="TL104" s="111"/>
      <c r="TM104" s="111"/>
      <c r="TN104" s="111"/>
    </row>
    <row r="105" spans="1:534" x14ac:dyDescent="0.2">
      <c r="A105" s="111"/>
      <c r="B105" s="111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4"/>
      <c r="N105" s="114"/>
      <c r="O105" s="114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2"/>
      <c r="CE105" s="112"/>
      <c r="CF105" s="111"/>
      <c r="CG105" s="117"/>
      <c r="CH105" s="117"/>
      <c r="CI105" s="111"/>
      <c r="CJ105" s="111"/>
      <c r="CK105" s="111"/>
      <c r="CL105" s="117"/>
      <c r="CM105" s="111"/>
      <c r="CN105" s="117"/>
      <c r="CO105" s="117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2"/>
      <c r="FO105" s="112"/>
      <c r="FP105" s="112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  <c r="HG105" s="116"/>
      <c r="HH105" s="111"/>
      <c r="HI105" s="111"/>
      <c r="HJ105" s="111"/>
      <c r="HK105" s="111"/>
      <c r="HL105" s="111"/>
      <c r="HM105" s="111"/>
      <c r="HN105" s="111"/>
      <c r="HO105" s="111"/>
      <c r="HP105" s="111"/>
      <c r="HQ105" s="111"/>
      <c r="HR105" s="111"/>
      <c r="HS105" s="111"/>
      <c r="HT105" s="111"/>
      <c r="HU105" s="111"/>
      <c r="HV105" s="111"/>
      <c r="HW105" s="111"/>
      <c r="HX105" s="111"/>
      <c r="HY105" s="111"/>
      <c r="HZ105" s="111"/>
      <c r="IA105" s="111"/>
      <c r="IB105" s="111"/>
      <c r="IC105" s="111"/>
      <c r="ID105" s="111"/>
      <c r="IE105" s="111"/>
      <c r="IF105" s="111"/>
      <c r="IG105" s="111"/>
      <c r="IH105" s="111"/>
      <c r="II105" s="111"/>
      <c r="IJ105" s="111"/>
      <c r="IK105" s="111"/>
      <c r="IL105" s="111"/>
      <c r="IM105" s="111"/>
      <c r="IN105" s="111"/>
      <c r="IO105" s="111"/>
      <c r="IP105" s="111"/>
      <c r="IQ105" s="111"/>
      <c r="IR105" s="111"/>
      <c r="IS105" s="111"/>
      <c r="IT105" s="111"/>
      <c r="IU105" s="111"/>
      <c r="IV105" s="111"/>
      <c r="IW105" s="111"/>
      <c r="IX105" s="111"/>
      <c r="IY105" s="111"/>
      <c r="IZ105" s="111"/>
      <c r="JA105" s="111"/>
      <c r="JB105" s="111"/>
      <c r="JC105" s="111"/>
      <c r="JD105" s="111"/>
      <c r="JE105" s="111"/>
      <c r="JF105" s="111"/>
      <c r="JG105" s="111"/>
      <c r="JH105" s="111"/>
      <c r="JI105" s="111"/>
      <c r="JJ105" s="111"/>
      <c r="JK105" s="111"/>
      <c r="JL105" s="111"/>
      <c r="JM105" s="111"/>
      <c r="JN105" s="111"/>
      <c r="JO105" s="111"/>
      <c r="JP105" s="111"/>
      <c r="JQ105" s="111"/>
      <c r="JR105" s="111"/>
      <c r="JS105" s="111"/>
      <c r="JT105" s="111"/>
      <c r="JU105" s="111"/>
      <c r="JV105" s="111"/>
      <c r="JW105" s="111"/>
      <c r="JX105" s="111"/>
      <c r="JY105" s="111"/>
      <c r="JZ105" s="111"/>
      <c r="KA105" s="111"/>
      <c r="KB105" s="111"/>
      <c r="KC105" s="111"/>
      <c r="KD105" s="111"/>
      <c r="KE105" s="111"/>
      <c r="KF105" s="111"/>
      <c r="KG105" s="111"/>
      <c r="KH105" s="111"/>
      <c r="KI105" s="111"/>
      <c r="KJ105" s="111"/>
      <c r="KK105" s="111"/>
      <c r="KL105" s="111"/>
      <c r="KM105" s="111"/>
      <c r="KN105" s="111"/>
      <c r="KO105" s="111"/>
      <c r="KP105" s="111"/>
      <c r="KQ105" s="111"/>
      <c r="KR105" s="111"/>
      <c r="KS105" s="111"/>
      <c r="KT105" s="111"/>
      <c r="KU105" s="111"/>
      <c r="KV105" s="111"/>
      <c r="KW105" s="111"/>
      <c r="KX105" s="111"/>
      <c r="KY105" s="111"/>
      <c r="KZ105" s="111"/>
      <c r="LA105" s="111"/>
      <c r="LB105" s="111"/>
      <c r="LC105" s="111"/>
      <c r="LD105" s="111"/>
      <c r="LE105" s="111"/>
      <c r="LF105" s="111"/>
      <c r="LG105" s="111"/>
      <c r="LH105" s="111"/>
      <c r="LI105" s="111"/>
      <c r="LJ105" s="111"/>
      <c r="LK105" s="111"/>
      <c r="LL105" s="111"/>
      <c r="LM105" s="111"/>
      <c r="LN105" s="111"/>
      <c r="LO105" s="111"/>
      <c r="LP105" s="111"/>
      <c r="LQ105" s="111"/>
      <c r="LR105" s="111"/>
      <c r="LS105" s="111"/>
      <c r="LT105" s="111"/>
      <c r="LU105" s="111"/>
      <c r="LV105" s="111"/>
      <c r="LW105" s="111"/>
      <c r="LX105" s="111"/>
      <c r="LY105" s="111"/>
      <c r="LZ105" s="111"/>
      <c r="MA105" s="111"/>
      <c r="MB105" s="111"/>
      <c r="MC105" s="111"/>
      <c r="MD105" s="111"/>
      <c r="ME105" s="111"/>
      <c r="MF105" s="111"/>
      <c r="MG105" s="111"/>
      <c r="MH105" s="111"/>
      <c r="MI105" s="111"/>
      <c r="MJ105" s="111"/>
      <c r="MK105" s="111"/>
      <c r="ML105" s="111"/>
      <c r="MM105" s="111"/>
      <c r="MN105" s="111"/>
      <c r="MO105" s="111"/>
      <c r="MP105" s="111"/>
      <c r="MQ105" s="111"/>
      <c r="MR105" s="111"/>
      <c r="MS105" s="111"/>
      <c r="MT105" s="111"/>
      <c r="MU105" s="111"/>
      <c r="MV105" s="111"/>
      <c r="MW105" s="111"/>
      <c r="MX105" s="111"/>
      <c r="MY105" s="111"/>
      <c r="MZ105" s="111"/>
      <c r="NA105" s="111"/>
      <c r="NB105" s="111"/>
      <c r="NC105" s="111"/>
      <c r="ND105" s="111"/>
      <c r="NE105" s="111"/>
      <c r="NF105" s="111"/>
      <c r="NG105" s="111"/>
      <c r="NH105" s="111"/>
      <c r="NI105" s="111"/>
      <c r="NJ105" s="111"/>
      <c r="NK105" s="111"/>
      <c r="NL105" s="111"/>
      <c r="NM105" s="111"/>
      <c r="NN105" s="111"/>
      <c r="NO105" s="111"/>
      <c r="NP105" s="111"/>
      <c r="NQ105" s="111"/>
      <c r="NR105" s="111"/>
      <c r="NS105" s="111"/>
      <c r="NT105" s="111"/>
      <c r="NU105" s="111"/>
      <c r="NV105" s="111"/>
      <c r="NW105" s="111"/>
      <c r="NX105" s="111"/>
      <c r="NY105" s="111"/>
      <c r="NZ105" s="111"/>
      <c r="OA105" s="111"/>
      <c r="OB105" s="111"/>
      <c r="OC105" s="111"/>
      <c r="OD105" s="111"/>
      <c r="OE105" s="111"/>
      <c r="OF105" s="111"/>
      <c r="OG105" s="111"/>
      <c r="OH105" s="111"/>
      <c r="OI105" s="111"/>
      <c r="OJ105" s="111"/>
      <c r="OK105" s="111"/>
      <c r="OL105" s="111"/>
      <c r="OM105" s="111"/>
      <c r="ON105" s="111"/>
      <c r="OO105" s="111"/>
      <c r="OP105" s="111"/>
      <c r="OQ105" s="111"/>
      <c r="OR105" s="111"/>
      <c r="OS105" s="111"/>
      <c r="OT105" s="111"/>
      <c r="OU105" s="111"/>
      <c r="OV105" s="111"/>
      <c r="OW105" s="111"/>
      <c r="OX105" s="111"/>
      <c r="OY105" s="111"/>
      <c r="OZ105" s="111"/>
      <c r="PA105" s="111"/>
      <c r="PB105" s="111"/>
      <c r="PC105" s="111"/>
      <c r="PD105" s="111"/>
      <c r="PE105" s="111"/>
      <c r="PF105" s="111"/>
      <c r="PG105" s="111"/>
      <c r="PH105" s="111"/>
      <c r="PI105" s="111"/>
      <c r="PJ105" s="111"/>
      <c r="PK105" s="111"/>
      <c r="PL105" s="111"/>
      <c r="PM105" s="111"/>
      <c r="PN105" s="111"/>
      <c r="PO105" s="111"/>
      <c r="PP105" s="111"/>
      <c r="PQ105" s="111"/>
      <c r="PR105" s="111"/>
      <c r="PS105" s="111"/>
      <c r="PT105" s="111"/>
      <c r="PU105" s="111"/>
      <c r="PV105" s="111"/>
      <c r="PW105" s="111"/>
      <c r="PX105" s="111"/>
      <c r="PY105" s="111"/>
      <c r="PZ105" s="111"/>
      <c r="QA105" s="111"/>
      <c r="QB105" s="111"/>
      <c r="QC105" s="111"/>
      <c r="QD105" s="111"/>
      <c r="QE105" s="111"/>
      <c r="QF105" s="111"/>
      <c r="QG105" s="111"/>
      <c r="QH105" s="111"/>
      <c r="QI105" s="111"/>
      <c r="QJ105" s="111"/>
      <c r="QK105" s="111"/>
      <c r="QL105" s="111"/>
      <c r="QM105" s="111"/>
      <c r="QN105" s="111"/>
      <c r="QO105" s="111"/>
      <c r="QP105" s="111"/>
      <c r="QQ105" s="111"/>
      <c r="QR105" s="111"/>
      <c r="QS105" s="111"/>
      <c r="QT105" s="111"/>
      <c r="QU105" s="111"/>
      <c r="QV105" s="111"/>
      <c r="QW105" s="111"/>
      <c r="QX105" s="111"/>
      <c r="QY105" s="111"/>
      <c r="QZ105" s="111"/>
      <c r="RA105" s="111"/>
      <c r="RB105" s="111"/>
      <c r="RC105" s="111"/>
      <c r="RD105" s="111"/>
      <c r="RE105" s="111"/>
      <c r="RF105" s="111"/>
      <c r="RG105" s="111"/>
      <c r="RH105" s="111"/>
      <c r="RI105" s="111"/>
      <c r="RJ105" s="111"/>
      <c r="RK105" s="111"/>
      <c r="RL105" s="111"/>
      <c r="RM105" s="111"/>
      <c r="RN105" s="111"/>
      <c r="RO105" s="111"/>
      <c r="RP105" s="111"/>
      <c r="RQ105" s="111"/>
      <c r="RR105" s="111"/>
      <c r="RS105" s="111"/>
      <c r="RT105" s="111"/>
      <c r="RU105" s="111"/>
      <c r="RV105" s="111"/>
      <c r="RW105" s="111"/>
      <c r="RX105" s="111"/>
      <c r="RY105" s="111"/>
      <c r="RZ105" s="111"/>
      <c r="SA105" s="111"/>
      <c r="SB105" s="111"/>
      <c r="SC105" s="111"/>
      <c r="SD105" s="111"/>
      <c r="SE105" s="111"/>
      <c r="SF105" s="111"/>
      <c r="SG105" s="111"/>
      <c r="SH105" s="111"/>
      <c r="SI105" s="111"/>
      <c r="SJ105" s="111"/>
      <c r="SK105" s="111"/>
      <c r="SL105" s="111"/>
      <c r="SM105" s="111"/>
      <c r="SN105" s="111"/>
      <c r="SO105" s="111"/>
      <c r="SP105" s="111"/>
      <c r="SQ105" s="111"/>
      <c r="SR105" s="111"/>
      <c r="SS105" s="111"/>
      <c r="ST105" s="111"/>
      <c r="SU105" s="111"/>
      <c r="SV105" s="111"/>
      <c r="SW105" s="111"/>
      <c r="SX105" s="111"/>
      <c r="SY105" s="111"/>
      <c r="SZ105" s="111"/>
      <c r="TA105" s="111"/>
      <c r="TB105" s="111"/>
      <c r="TC105" s="111"/>
      <c r="TD105" s="111"/>
      <c r="TE105" s="111"/>
      <c r="TF105" s="111"/>
      <c r="TG105" s="111"/>
      <c r="TH105" s="111"/>
      <c r="TI105" s="111"/>
      <c r="TJ105" s="111"/>
      <c r="TK105" s="111"/>
      <c r="TL105" s="111"/>
      <c r="TM105" s="111"/>
      <c r="TN105" s="111"/>
    </row>
    <row r="106" spans="1:534" x14ac:dyDescent="0.2">
      <c r="A106" s="111"/>
      <c r="B106" s="111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4"/>
      <c r="N106" s="114"/>
      <c r="O106" s="114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2"/>
      <c r="CE106" s="112"/>
      <c r="CF106" s="111"/>
      <c r="CG106" s="117"/>
      <c r="CH106" s="117"/>
      <c r="CI106" s="111"/>
      <c r="CJ106" s="111"/>
      <c r="CK106" s="111"/>
      <c r="CL106" s="117"/>
      <c r="CM106" s="111"/>
      <c r="CN106" s="117"/>
      <c r="CO106" s="117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2"/>
      <c r="FO106" s="112"/>
      <c r="FP106" s="112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  <c r="HG106" s="116"/>
      <c r="HH106" s="111"/>
      <c r="HI106" s="111"/>
      <c r="HJ106" s="111"/>
      <c r="HK106" s="111"/>
      <c r="HL106" s="111"/>
      <c r="HM106" s="111"/>
      <c r="HN106" s="111"/>
      <c r="HO106" s="111"/>
      <c r="HP106" s="111"/>
      <c r="HQ106" s="111"/>
      <c r="HR106" s="111"/>
      <c r="HS106" s="111"/>
      <c r="HT106" s="111"/>
      <c r="HU106" s="111"/>
      <c r="HV106" s="111"/>
      <c r="HW106" s="111"/>
      <c r="HX106" s="111"/>
      <c r="HY106" s="111"/>
      <c r="HZ106" s="111"/>
      <c r="IA106" s="111"/>
      <c r="IB106" s="111"/>
      <c r="IC106" s="111"/>
      <c r="ID106" s="111"/>
      <c r="IE106" s="111"/>
      <c r="IF106" s="111"/>
      <c r="IG106" s="111"/>
      <c r="IH106" s="111"/>
      <c r="II106" s="111"/>
      <c r="IJ106" s="111"/>
      <c r="IK106" s="111"/>
      <c r="IL106" s="111"/>
      <c r="IM106" s="111"/>
      <c r="IN106" s="111"/>
      <c r="IO106" s="111"/>
      <c r="IP106" s="111"/>
      <c r="IQ106" s="111"/>
      <c r="IR106" s="111"/>
      <c r="IS106" s="111"/>
      <c r="IT106" s="111"/>
      <c r="IU106" s="111"/>
      <c r="IV106" s="111"/>
      <c r="IW106" s="111"/>
      <c r="IX106" s="111"/>
      <c r="IY106" s="111"/>
      <c r="IZ106" s="111"/>
      <c r="JA106" s="111"/>
      <c r="JB106" s="111"/>
      <c r="JC106" s="111"/>
      <c r="JD106" s="111"/>
      <c r="JE106" s="111"/>
      <c r="JF106" s="111"/>
      <c r="JG106" s="111"/>
      <c r="JH106" s="111"/>
      <c r="JI106" s="111"/>
      <c r="JJ106" s="111"/>
      <c r="JK106" s="111"/>
      <c r="JL106" s="111"/>
      <c r="JM106" s="111"/>
      <c r="JN106" s="111"/>
      <c r="JO106" s="111"/>
      <c r="JP106" s="111"/>
      <c r="JQ106" s="111"/>
      <c r="JR106" s="111"/>
      <c r="JS106" s="111"/>
      <c r="JT106" s="111"/>
      <c r="JU106" s="111"/>
      <c r="JV106" s="111"/>
      <c r="JW106" s="111"/>
      <c r="JX106" s="111"/>
      <c r="JY106" s="111"/>
      <c r="JZ106" s="111"/>
      <c r="KA106" s="111"/>
      <c r="KB106" s="111"/>
      <c r="KC106" s="111"/>
      <c r="KD106" s="111"/>
      <c r="KE106" s="111"/>
      <c r="KF106" s="111"/>
      <c r="KG106" s="111"/>
      <c r="KH106" s="111"/>
      <c r="KI106" s="111"/>
      <c r="KJ106" s="111"/>
      <c r="KK106" s="111"/>
      <c r="KL106" s="111"/>
      <c r="KM106" s="111"/>
      <c r="KN106" s="111"/>
      <c r="KO106" s="111"/>
      <c r="KP106" s="111"/>
      <c r="KQ106" s="111"/>
      <c r="KR106" s="111"/>
      <c r="KS106" s="111"/>
      <c r="KT106" s="111"/>
      <c r="KU106" s="111"/>
      <c r="KV106" s="111"/>
      <c r="KW106" s="111"/>
      <c r="KX106" s="111"/>
      <c r="KY106" s="111"/>
      <c r="KZ106" s="111"/>
      <c r="LA106" s="111"/>
      <c r="LB106" s="111"/>
      <c r="LC106" s="111"/>
      <c r="LD106" s="111"/>
      <c r="LE106" s="111"/>
      <c r="LF106" s="111"/>
      <c r="LG106" s="111"/>
      <c r="LH106" s="111"/>
      <c r="LI106" s="111"/>
      <c r="LJ106" s="111"/>
      <c r="LK106" s="111"/>
      <c r="LL106" s="111"/>
      <c r="LM106" s="111"/>
      <c r="LN106" s="111"/>
      <c r="LO106" s="111"/>
      <c r="LP106" s="111"/>
      <c r="LQ106" s="111"/>
      <c r="LR106" s="111"/>
      <c r="LS106" s="111"/>
      <c r="LT106" s="111"/>
      <c r="LU106" s="111"/>
      <c r="LV106" s="111"/>
      <c r="LW106" s="111"/>
      <c r="LX106" s="111"/>
      <c r="LY106" s="111"/>
      <c r="LZ106" s="111"/>
      <c r="MA106" s="111"/>
      <c r="MB106" s="111"/>
      <c r="MC106" s="111"/>
      <c r="MD106" s="111"/>
      <c r="ME106" s="111"/>
      <c r="MF106" s="111"/>
      <c r="MG106" s="111"/>
      <c r="MH106" s="111"/>
      <c r="MI106" s="111"/>
      <c r="MJ106" s="111"/>
      <c r="MK106" s="111"/>
      <c r="ML106" s="111"/>
      <c r="MM106" s="111"/>
      <c r="MN106" s="111"/>
      <c r="MO106" s="111"/>
      <c r="MP106" s="111"/>
      <c r="MQ106" s="111"/>
      <c r="MR106" s="111"/>
      <c r="MS106" s="111"/>
      <c r="MT106" s="111"/>
      <c r="MU106" s="111"/>
      <c r="MV106" s="111"/>
      <c r="MW106" s="111"/>
      <c r="MX106" s="111"/>
      <c r="MY106" s="111"/>
      <c r="MZ106" s="111"/>
      <c r="NA106" s="111"/>
      <c r="NB106" s="111"/>
      <c r="NC106" s="111"/>
      <c r="ND106" s="111"/>
      <c r="NE106" s="111"/>
      <c r="NF106" s="111"/>
      <c r="NG106" s="111"/>
      <c r="NH106" s="111"/>
      <c r="NI106" s="111"/>
      <c r="NJ106" s="111"/>
      <c r="NK106" s="111"/>
      <c r="NL106" s="111"/>
      <c r="NM106" s="111"/>
      <c r="NN106" s="111"/>
      <c r="NO106" s="111"/>
      <c r="NP106" s="111"/>
      <c r="NQ106" s="111"/>
      <c r="NR106" s="111"/>
      <c r="NS106" s="111"/>
      <c r="NT106" s="111"/>
      <c r="NU106" s="111"/>
      <c r="NV106" s="111"/>
      <c r="NW106" s="111"/>
      <c r="NX106" s="111"/>
      <c r="NY106" s="111"/>
      <c r="NZ106" s="111"/>
      <c r="OA106" s="111"/>
      <c r="OB106" s="111"/>
      <c r="OC106" s="111"/>
      <c r="OD106" s="111"/>
      <c r="OE106" s="111"/>
      <c r="OF106" s="111"/>
      <c r="OG106" s="111"/>
      <c r="OH106" s="111"/>
      <c r="OI106" s="111"/>
      <c r="OJ106" s="111"/>
      <c r="OK106" s="111"/>
      <c r="OL106" s="111"/>
      <c r="OM106" s="111"/>
      <c r="ON106" s="111"/>
      <c r="OO106" s="111"/>
      <c r="OP106" s="111"/>
      <c r="OQ106" s="111"/>
      <c r="OR106" s="111"/>
      <c r="OS106" s="111"/>
      <c r="OT106" s="111"/>
      <c r="OU106" s="111"/>
      <c r="OV106" s="111"/>
      <c r="OW106" s="111"/>
      <c r="OX106" s="111"/>
      <c r="OY106" s="111"/>
      <c r="OZ106" s="111"/>
      <c r="PA106" s="111"/>
      <c r="PB106" s="111"/>
      <c r="PC106" s="111"/>
      <c r="PD106" s="111"/>
      <c r="PE106" s="111"/>
      <c r="PF106" s="111"/>
      <c r="PG106" s="111"/>
      <c r="PH106" s="111"/>
      <c r="PI106" s="111"/>
      <c r="PJ106" s="111"/>
      <c r="PK106" s="111"/>
      <c r="PL106" s="111"/>
      <c r="PM106" s="111"/>
      <c r="PN106" s="111"/>
      <c r="PO106" s="111"/>
      <c r="PP106" s="111"/>
      <c r="PQ106" s="111"/>
      <c r="PR106" s="111"/>
      <c r="PS106" s="111"/>
      <c r="PT106" s="111"/>
      <c r="PU106" s="111"/>
      <c r="PV106" s="111"/>
      <c r="PW106" s="111"/>
      <c r="PX106" s="111"/>
      <c r="PY106" s="111"/>
      <c r="PZ106" s="111"/>
      <c r="QA106" s="111"/>
      <c r="QB106" s="111"/>
      <c r="QC106" s="111"/>
      <c r="QD106" s="111"/>
      <c r="QE106" s="111"/>
      <c r="QF106" s="111"/>
      <c r="QG106" s="111"/>
      <c r="QH106" s="111"/>
      <c r="QI106" s="111"/>
      <c r="QJ106" s="111"/>
      <c r="QK106" s="111"/>
      <c r="QL106" s="111"/>
      <c r="QM106" s="111"/>
      <c r="QN106" s="111"/>
      <c r="QO106" s="111"/>
      <c r="QP106" s="111"/>
      <c r="QQ106" s="111"/>
      <c r="QR106" s="111"/>
      <c r="QS106" s="111"/>
      <c r="QT106" s="111"/>
      <c r="QU106" s="111"/>
      <c r="QV106" s="111"/>
      <c r="QW106" s="111"/>
      <c r="QX106" s="111"/>
      <c r="QY106" s="111"/>
      <c r="QZ106" s="111"/>
      <c r="RA106" s="111"/>
      <c r="RB106" s="111"/>
      <c r="RC106" s="111"/>
      <c r="RD106" s="111"/>
      <c r="RE106" s="111"/>
      <c r="RF106" s="111"/>
      <c r="RG106" s="111"/>
      <c r="RH106" s="111"/>
      <c r="RI106" s="111"/>
      <c r="RJ106" s="111"/>
      <c r="RK106" s="111"/>
      <c r="RL106" s="111"/>
      <c r="RM106" s="111"/>
      <c r="RN106" s="111"/>
      <c r="RO106" s="111"/>
      <c r="RP106" s="111"/>
      <c r="RQ106" s="111"/>
      <c r="RR106" s="111"/>
      <c r="RS106" s="111"/>
      <c r="RT106" s="111"/>
      <c r="RU106" s="111"/>
      <c r="RV106" s="111"/>
      <c r="RW106" s="111"/>
      <c r="RX106" s="111"/>
      <c r="RY106" s="111"/>
      <c r="RZ106" s="111"/>
      <c r="SA106" s="111"/>
      <c r="SB106" s="111"/>
      <c r="SC106" s="111"/>
      <c r="SD106" s="111"/>
      <c r="SE106" s="111"/>
      <c r="SF106" s="111"/>
      <c r="SG106" s="111"/>
      <c r="SH106" s="111"/>
      <c r="SI106" s="111"/>
      <c r="SJ106" s="111"/>
      <c r="SK106" s="111"/>
      <c r="SL106" s="111"/>
      <c r="SM106" s="111"/>
      <c r="SN106" s="111"/>
      <c r="SO106" s="111"/>
      <c r="SP106" s="111"/>
      <c r="SQ106" s="111"/>
      <c r="SR106" s="111"/>
      <c r="SS106" s="111"/>
      <c r="ST106" s="111"/>
      <c r="SU106" s="111"/>
      <c r="SV106" s="111"/>
      <c r="SW106" s="111"/>
      <c r="SX106" s="111"/>
      <c r="SY106" s="111"/>
      <c r="SZ106" s="111"/>
      <c r="TA106" s="111"/>
      <c r="TB106" s="111"/>
      <c r="TC106" s="111"/>
      <c r="TD106" s="111"/>
      <c r="TE106" s="111"/>
      <c r="TF106" s="111"/>
      <c r="TG106" s="111"/>
      <c r="TH106" s="111"/>
      <c r="TI106" s="111"/>
      <c r="TJ106" s="111"/>
      <c r="TK106" s="111"/>
      <c r="TL106" s="111"/>
      <c r="TM106" s="111"/>
      <c r="TN106" s="111"/>
    </row>
    <row r="107" spans="1:534" x14ac:dyDescent="0.2">
      <c r="A107" s="111"/>
      <c r="B107" s="111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4"/>
      <c r="N107" s="114"/>
      <c r="O107" s="114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2"/>
      <c r="CE107" s="112"/>
      <c r="CF107" s="111"/>
      <c r="CG107" s="117"/>
      <c r="CH107" s="117"/>
      <c r="CI107" s="111"/>
      <c r="CJ107" s="111"/>
      <c r="CK107" s="111"/>
      <c r="CL107" s="117"/>
      <c r="CM107" s="111"/>
      <c r="CN107" s="117"/>
      <c r="CO107" s="117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2"/>
      <c r="FO107" s="112"/>
      <c r="FP107" s="112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  <c r="HG107" s="116"/>
      <c r="HH107" s="111"/>
      <c r="HI107" s="111"/>
      <c r="HJ107" s="111"/>
      <c r="HK107" s="111"/>
      <c r="HL107" s="111"/>
      <c r="HM107" s="111"/>
      <c r="HN107" s="111"/>
      <c r="HO107" s="111"/>
      <c r="HP107" s="111"/>
      <c r="HQ107" s="111"/>
      <c r="HR107" s="111"/>
      <c r="HS107" s="111"/>
      <c r="HT107" s="111"/>
      <c r="HU107" s="111"/>
      <c r="HV107" s="111"/>
      <c r="HW107" s="111"/>
      <c r="HX107" s="111"/>
      <c r="HY107" s="111"/>
      <c r="HZ107" s="111"/>
      <c r="IA107" s="111"/>
      <c r="IB107" s="111"/>
      <c r="IC107" s="111"/>
      <c r="ID107" s="111"/>
      <c r="IE107" s="111"/>
      <c r="IF107" s="111"/>
      <c r="IG107" s="111"/>
      <c r="IH107" s="111"/>
      <c r="II107" s="111"/>
      <c r="IJ107" s="111"/>
      <c r="IK107" s="111"/>
      <c r="IL107" s="111"/>
      <c r="IM107" s="111"/>
      <c r="IN107" s="111"/>
      <c r="IO107" s="111"/>
      <c r="IP107" s="111"/>
      <c r="IQ107" s="111"/>
      <c r="IR107" s="111"/>
      <c r="IS107" s="111"/>
      <c r="IT107" s="111"/>
      <c r="IU107" s="111"/>
      <c r="IV107" s="111"/>
      <c r="IW107" s="111"/>
      <c r="IX107" s="111"/>
      <c r="IY107" s="111"/>
      <c r="IZ107" s="111"/>
      <c r="JA107" s="111"/>
      <c r="JB107" s="111"/>
      <c r="JC107" s="111"/>
      <c r="JD107" s="111"/>
      <c r="JE107" s="111"/>
      <c r="JF107" s="111"/>
      <c r="JG107" s="111"/>
      <c r="JH107" s="111"/>
      <c r="JI107" s="111"/>
      <c r="JJ107" s="111"/>
      <c r="JK107" s="111"/>
      <c r="JL107" s="111"/>
      <c r="JM107" s="111"/>
      <c r="JN107" s="111"/>
      <c r="JO107" s="111"/>
      <c r="JP107" s="111"/>
      <c r="JQ107" s="111"/>
      <c r="JR107" s="111"/>
      <c r="JS107" s="111"/>
      <c r="JT107" s="111"/>
      <c r="JU107" s="111"/>
      <c r="JV107" s="111"/>
      <c r="JW107" s="111"/>
      <c r="JX107" s="111"/>
      <c r="JY107" s="111"/>
      <c r="JZ107" s="111"/>
      <c r="KA107" s="111"/>
      <c r="KB107" s="111"/>
      <c r="KC107" s="111"/>
      <c r="KD107" s="111"/>
      <c r="KE107" s="111"/>
      <c r="KF107" s="111"/>
      <c r="KG107" s="111"/>
      <c r="KH107" s="111"/>
      <c r="KI107" s="111"/>
      <c r="KJ107" s="111"/>
      <c r="KK107" s="111"/>
      <c r="KL107" s="111"/>
      <c r="KM107" s="111"/>
      <c r="KN107" s="111"/>
      <c r="KO107" s="111"/>
      <c r="KP107" s="111"/>
      <c r="KQ107" s="111"/>
      <c r="KR107" s="111"/>
      <c r="KS107" s="111"/>
      <c r="KT107" s="111"/>
      <c r="KU107" s="111"/>
      <c r="KV107" s="111"/>
      <c r="KW107" s="111"/>
      <c r="KX107" s="111"/>
      <c r="KY107" s="111"/>
      <c r="KZ107" s="111"/>
      <c r="LA107" s="111"/>
      <c r="LB107" s="111"/>
      <c r="LC107" s="111"/>
      <c r="LD107" s="111"/>
      <c r="LE107" s="111"/>
      <c r="LF107" s="111"/>
      <c r="LG107" s="111"/>
      <c r="LH107" s="111"/>
      <c r="LI107" s="111"/>
      <c r="LJ107" s="111"/>
      <c r="LK107" s="111"/>
      <c r="LL107" s="111"/>
      <c r="LM107" s="111"/>
      <c r="LN107" s="111"/>
      <c r="LO107" s="111"/>
      <c r="LP107" s="111"/>
      <c r="LQ107" s="111"/>
      <c r="LR107" s="111"/>
      <c r="LS107" s="111"/>
      <c r="LT107" s="111"/>
      <c r="LU107" s="111"/>
      <c r="LV107" s="111"/>
      <c r="LW107" s="111"/>
      <c r="LX107" s="111"/>
      <c r="LY107" s="111"/>
      <c r="LZ107" s="111"/>
      <c r="MA107" s="111"/>
      <c r="MB107" s="111"/>
      <c r="MC107" s="111"/>
      <c r="MD107" s="111"/>
      <c r="ME107" s="111"/>
      <c r="MF107" s="111"/>
      <c r="MG107" s="111"/>
      <c r="MH107" s="111"/>
      <c r="MI107" s="111"/>
      <c r="MJ107" s="111"/>
      <c r="MK107" s="111"/>
      <c r="ML107" s="111"/>
      <c r="MM107" s="111"/>
      <c r="MN107" s="111"/>
      <c r="MO107" s="111"/>
      <c r="MP107" s="111"/>
      <c r="MQ107" s="111"/>
      <c r="MR107" s="111"/>
      <c r="MS107" s="111"/>
      <c r="MT107" s="111"/>
      <c r="MU107" s="111"/>
      <c r="MV107" s="111"/>
      <c r="MW107" s="111"/>
      <c r="MX107" s="111"/>
      <c r="MY107" s="111"/>
      <c r="MZ107" s="111"/>
      <c r="NA107" s="111"/>
      <c r="NB107" s="111"/>
      <c r="NC107" s="111"/>
      <c r="ND107" s="111"/>
      <c r="NE107" s="111"/>
      <c r="NF107" s="111"/>
      <c r="NG107" s="111"/>
      <c r="NH107" s="111"/>
      <c r="NI107" s="111"/>
      <c r="NJ107" s="111"/>
      <c r="NK107" s="111"/>
      <c r="NL107" s="111"/>
      <c r="NM107" s="111"/>
      <c r="NN107" s="111"/>
      <c r="NO107" s="111"/>
      <c r="NP107" s="111"/>
      <c r="NQ107" s="111"/>
      <c r="NR107" s="111"/>
      <c r="NS107" s="111"/>
      <c r="NT107" s="111"/>
      <c r="NU107" s="111"/>
      <c r="NV107" s="111"/>
      <c r="NW107" s="111"/>
      <c r="NX107" s="111"/>
      <c r="NY107" s="111"/>
      <c r="NZ107" s="111"/>
      <c r="OA107" s="111"/>
      <c r="OB107" s="111"/>
      <c r="OC107" s="111"/>
      <c r="OD107" s="111"/>
      <c r="OE107" s="111"/>
      <c r="OF107" s="111"/>
      <c r="OG107" s="111"/>
      <c r="OH107" s="111"/>
      <c r="OI107" s="111"/>
      <c r="OJ107" s="111"/>
      <c r="OK107" s="111"/>
      <c r="OL107" s="111"/>
      <c r="OM107" s="111"/>
      <c r="ON107" s="111"/>
      <c r="OO107" s="111"/>
      <c r="OP107" s="111"/>
      <c r="OQ107" s="111"/>
      <c r="OR107" s="111"/>
      <c r="OS107" s="111"/>
      <c r="OT107" s="111"/>
      <c r="OU107" s="111"/>
      <c r="OV107" s="111"/>
      <c r="OW107" s="111"/>
      <c r="OX107" s="111"/>
      <c r="OY107" s="111"/>
      <c r="OZ107" s="111"/>
      <c r="PA107" s="111"/>
      <c r="PB107" s="111"/>
      <c r="PC107" s="111"/>
      <c r="PD107" s="111"/>
      <c r="PE107" s="111"/>
      <c r="PF107" s="111"/>
      <c r="PG107" s="111"/>
      <c r="PH107" s="111"/>
      <c r="PI107" s="111"/>
      <c r="PJ107" s="111"/>
      <c r="PK107" s="111"/>
      <c r="PL107" s="111"/>
      <c r="PM107" s="111"/>
      <c r="PN107" s="111"/>
      <c r="PO107" s="111"/>
      <c r="PP107" s="111"/>
      <c r="PQ107" s="111"/>
      <c r="PR107" s="111"/>
      <c r="PS107" s="111"/>
      <c r="PT107" s="111"/>
      <c r="PU107" s="111"/>
      <c r="PV107" s="111"/>
      <c r="PW107" s="111"/>
      <c r="PX107" s="111"/>
      <c r="PY107" s="111"/>
      <c r="PZ107" s="111"/>
      <c r="QA107" s="111"/>
      <c r="QB107" s="111"/>
      <c r="QC107" s="111"/>
      <c r="QD107" s="111"/>
      <c r="QE107" s="111"/>
      <c r="QF107" s="111"/>
      <c r="QG107" s="111"/>
      <c r="QH107" s="111"/>
      <c r="QI107" s="111"/>
      <c r="QJ107" s="111"/>
      <c r="QK107" s="111"/>
      <c r="QL107" s="111"/>
      <c r="QM107" s="111"/>
      <c r="QN107" s="111"/>
      <c r="QO107" s="111"/>
      <c r="QP107" s="111"/>
      <c r="QQ107" s="111"/>
      <c r="QR107" s="111"/>
      <c r="QS107" s="111"/>
      <c r="QT107" s="111"/>
      <c r="QU107" s="111"/>
      <c r="QV107" s="111"/>
      <c r="QW107" s="111"/>
      <c r="QX107" s="111"/>
      <c r="QY107" s="111"/>
      <c r="QZ107" s="111"/>
      <c r="RA107" s="111"/>
      <c r="RB107" s="111"/>
      <c r="RC107" s="111"/>
      <c r="RD107" s="111"/>
      <c r="RE107" s="111"/>
      <c r="RF107" s="111"/>
      <c r="RG107" s="111"/>
      <c r="RH107" s="111"/>
      <c r="RI107" s="111"/>
      <c r="RJ107" s="111"/>
      <c r="RK107" s="111"/>
      <c r="RL107" s="111"/>
      <c r="RM107" s="111"/>
      <c r="RN107" s="111"/>
      <c r="RO107" s="111"/>
      <c r="RP107" s="111"/>
      <c r="RQ107" s="111"/>
      <c r="RR107" s="111"/>
      <c r="RS107" s="111"/>
      <c r="RT107" s="111"/>
      <c r="RU107" s="111"/>
      <c r="RV107" s="111"/>
      <c r="RW107" s="111"/>
      <c r="RX107" s="111"/>
      <c r="RY107" s="111"/>
      <c r="RZ107" s="111"/>
      <c r="SA107" s="111"/>
      <c r="SB107" s="111"/>
      <c r="SC107" s="111"/>
      <c r="SD107" s="111"/>
      <c r="SE107" s="111"/>
      <c r="SF107" s="111"/>
      <c r="SG107" s="111"/>
      <c r="SH107" s="111"/>
      <c r="SI107" s="111"/>
      <c r="SJ107" s="111"/>
      <c r="SK107" s="111"/>
      <c r="SL107" s="111"/>
      <c r="SM107" s="111"/>
      <c r="SN107" s="111"/>
      <c r="SO107" s="111"/>
      <c r="SP107" s="111"/>
      <c r="SQ107" s="111"/>
      <c r="SR107" s="111"/>
      <c r="SS107" s="111"/>
      <c r="ST107" s="111"/>
      <c r="SU107" s="111"/>
      <c r="SV107" s="111"/>
      <c r="SW107" s="111"/>
      <c r="SX107" s="111"/>
      <c r="SY107" s="111"/>
      <c r="SZ107" s="111"/>
      <c r="TA107" s="111"/>
      <c r="TB107" s="111"/>
      <c r="TC107" s="111"/>
      <c r="TD107" s="111"/>
      <c r="TE107" s="111"/>
      <c r="TF107" s="111"/>
      <c r="TG107" s="111"/>
      <c r="TH107" s="111"/>
      <c r="TI107" s="111"/>
      <c r="TJ107" s="111"/>
      <c r="TK107" s="111"/>
      <c r="TL107" s="111"/>
      <c r="TM107" s="111"/>
      <c r="TN107" s="111"/>
    </row>
    <row r="108" spans="1:534" x14ac:dyDescent="0.2">
      <c r="A108" s="111"/>
      <c r="B108" s="111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4"/>
      <c r="N108" s="114"/>
      <c r="O108" s="114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2"/>
      <c r="CE108" s="112"/>
      <c r="CF108" s="111"/>
      <c r="CG108" s="117"/>
      <c r="CH108" s="117"/>
      <c r="CI108" s="111"/>
      <c r="CJ108" s="111"/>
      <c r="CK108" s="111"/>
      <c r="CL108" s="117"/>
      <c r="CM108" s="111"/>
      <c r="CN108" s="117"/>
      <c r="CO108" s="117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2"/>
      <c r="FO108" s="112"/>
      <c r="FP108" s="112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  <c r="HG108" s="116"/>
      <c r="HH108" s="111"/>
      <c r="HI108" s="111"/>
      <c r="HJ108" s="111"/>
      <c r="HK108" s="111"/>
      <c r="HL108" s="111"/>
      <c r="HM108" s="111"/>
      <c r="HN108" s="111"/>
      <c r="HO108" s="111"/>
      <c r="HP108" s="111"/>
      <c r="HQ108" s="111"/>
      <c r="HR108" s="111"/>
      <c r="HS108" s="111"/>
      <c r="HT108" s="111"/>
      <c r="HU108" s="111"/>
      <c r="HV108" s="111"/>
      <c r="HW108" s="111"/>
      <c r="HX108" s="111"/>
      <c r="HY108" s="111"/>
      <c r="HZ108" s="111"/>
      <c r="IA108" s="111"/>
      <c r="IB108" s="111"/>
      <c r="IC108" s="111"/>
      <c r="ID108" s="111"/>
      <c r="IE108" s="111"/>
      <c r="IF108" s="111"/>
      <c r="IG108" s="111"/>
      <c r="IH108" s="111"/>
      <c r="II108" s="111"/>
      <c r="IJ108" s="111"/>
      <c r="IK108" s="111"/>
      <c r="IL108" s="111"/>
      <c r="IM108" s="111"/>
      <c r="IN108" s="111"/>
      <c r="IO108" s="111"/>
      <c r="IP108" s="111"/>
      <c r="IQ108" s="111"/>
      <c r="IR108" s="111"/>
      <c r="IS108" s="111"/>
      <c r="IT108" s="111"/>
      <c r="IU108" s="111"/>
      <c r="IV108" s="111"/>
      <c r="IW108" s="111"/>
      <c r="IX108" s="111"/>
      <c r="IY108" s="111"/>
      <c r="IZ108" s="111"/>
      <c r="JA108" s="111"/>
      <c r="JB108" s="111"/>
      <c r="JC108" s="111"/>
      <c r="JD108" s="111"/>
      <c r="JE108" s="111"/>
      <c r="JF108" s="111"/>
      <c r="JG108" s="111"/>
      <c r="JH108" s="111"/>
      <c r="JI108" s="111"/>
      <c r="JJ108" s="111"/>
      <c r="JK108" s="111"/>
      <c r="JL108" s="111"/>
      <c r="JM108" s="111"/>
      <c r="JN108" s="111"/>
      <c r="JO108" s="111"/>
      <c r="JP108" s="111"/>
      <c r="JQ108" s="111"/>
      <c r="JR108" s="111"/>
      <c r="JS108" s="111"/>
      <c r="JT108" s="111"/>
      <c r="JU108" s="111"/>
      <c r="JV108" s="111"/>
      <c r="JW108" s="111"/>
      <c r="JX108" s="111"/>
      <c r="JY108" s="111"/>
      <c r="JZ108" s="111"/>
      <c r="KA108" s="111"/>
      <c r="KB108" s="111"/>
      <c r="KC108" s="111"/>
      <c r="KD108" s="111"/>
      <c r="KE108" s="111"/>
      <c r="KF108" s="111"/>
      <c r="KG108" s="111"/>
      <c r="KH108" s="111"/>
      <c r="KI108" s="111"/>
      <c r="KJ108" s="111"/>
      <c r="KK108" s="111"/>
      <c r="KL108" s="111"/>
      <c r="KM108" s="111"/>
      <c r="KN108" s="111"/>
      <c r="KO108" s="111"/>
      <c r="KP108" s="111"/>
      <c r="KQ108" s="111"/>
      <c r="KR108" s="111"/>
      <c r="KS108" s="111"/>
      <c r="KT108" s="111"/>
      <c r="KU108" s="111"/>
      <c r="KV108" s="111"/>
      <c r="KW108" s="111"/>
      <c r="KX108" s="111"/>
      <c r="KY108" s="111"/>
      <c r="KZ108" s="111"/>
      <c r="LA108" s="111"/>
      <c r="LB108" s="111"/>
      <c r="LC108" s="111"/>
      <c r="LD108" s="111"/>
      <c r="LE108" s="111"/>
      <c r="LF108" s="111"/>
      <c r="LG108" s="111"/>
      <c r="LH108" s="111"/>
      <c r="LI108" s="111"/>
      <c r="LJ108" s="111"/>
      <c r="LK108" s="111"/>
      <c r="LL108" s="111"/>
      <c r="LM108" s="111"/>
      <c r="LN108" s="111"/>
      <c r="LO108" s="111"/>
      <c r="LP108" s="111"/>
      <c r="LQ108" s="111"/>
      <c r="LR108" s="111"/>
      <c r="LS108" s="111"/>
      <c r="LT108" s="111"/>
      <c r="LU108" s="111"/>
      <c r="LV108" s="111"/>
      <c r="LW108" s="111"/>
      <c r="LX108" s="111"/>
      <c r="LY108" s="111"/>
      <c r="LZ108" s="111"/>
      <c r="MA108" s="111"/>
      <c r="MB108" s="111"/>
      <c r="MC108" s="111"/>
      <c r="MD108" s="111"/>
      <c r="ME108" s="111"/>
      <c r="MF108" s="111"/>
      <c r="MG108" s="111"/>
      <c r="MH108" s="111"/>
      <c r="MI108" s="111"/>
      <c r="MJ108" s="111"/>
      <c r="MK108" s="111"/>
      <c r="ML108" s="111"/>
      <c r="MM108" s="111"/>
      <c r="MN108" s="111"/>
      <c r="MO108" s="111"/>
      <c r="MP108" s="111"/>
      <c r="MQ108" s="111"/>
      <c r="MR108" s="111"/>
      <c r="MS108" s="111"/>
      <c r="MT108" s="111"/>
      <c r="MU108" s="111"/>
      <c r="MV108" s="111"/>
      <c r="MW108" s="111"/>
      <c r="MX108" s="111"/>
      <c r="MY108" s="111"/>
      <c r="MZ108" s="111"/>
      <c r="NA108" s="111"/>
      <c r="NB108" s="111"/>
      <c r="NC108" s="111"/>
      <c r="ND108" s="111"/>
      <c r="NE108" s="111"/>
      <c r="NF108" s="111"/>
      <c r="NG108" s="111"/>
      <c r="NH108" s="111"/>
      <c r="NI108" s="111"/>
      <c r="NJ108" s="111"/>
      <c r="NK108" s="111"/>
      <c r="NL108" s="111"/>
      <c r="NM108" s="111"/>
      <c r="NN108" s="111"/>
      <c r="NO108" s="111"/>
      <c r="NP108" s="111"/>
      <c r="NQ108" s="111"/>
      <c r="NR108" s="111"/>
      <c r="NS108" s="111"/>
      <c r="NT108" s="111"/>
      <c r="NU108" s="111"/>
      <c r="NV108" s="111"/>
      <c r="NW108" s="111"/>
      <c r="NX108" s="111"/>
      <c r="NY108" s="111"/>
      <c r="NZ108" s="111"/>
      <c r="OA108" s="111"/>
      <c r="OB108" s="111"/>
      <c r="OC108" s="111"/>
      <c r="OD108" s="111"/>
      <c r="OE108" s="111"/>
      <c r="OF108" s="111"/>
      <c r="OG108" s="111"/>
      <c r="OH108" s="111"/>
      <c r="OI108" s="111"/>
      <c r="OJ108" s="111"/>
      <c r="OK108" s="111"/>
      <c r="OL108" s="111"/>
      <c r="OM108" s="111"/>
      <c r="ON108" s="111"/>
      <c r="OO108" s="111"/>
      <c r="OP108" s="111"/>
      <c r="OQ108" s="111"/>
      <c r="OR108" s="111"/>
      <c r="OS108" s="111"/>
      <c r="OT108" s="111"/>
      <c r="OU108" s="111"/>
      <c r="OV108" s="111"/>
      <c r="OW108" s="111"/>
      <c r="OX108" s="111"/>
      <c r="OY108" s="111"/>
      <c r="OZ108" s="111"/>
      <c r="PA108" s="111"/>
      <c r="PB108" s="111"/>
      <c r="PC108" s="111"/>
      <c r="PD108" s="111"/>
      <c r="PE108" s="111"/>
      <c r="PF108" s="111"/>
      <c r="PG108" s="111"/>
      <c r="PH108" s="111"/>
      <c r="PI108" s="111"/>
      <c r="PJ108" s="111"/>
      <c r="PK108" s="111"/>
      <c r="PL108" s="111"/>
      <c r="PM108" s="111"/>
      <c r="PN108" s="111"/>
      <c r="PO108" s="111"/>
      <c r="PP108" s="111"/>
      <c r="PQ108" s="111"/>
      <c r="PR108" s="111"/>
      <c r="PS108" s="111"/>
      <c r="PT108" s="111"/>
      <c r="PU108" s="111"/>
      <c r="PV108" s="111"/>
      <c r="PW108" s="111"/>
      <c r="PX108" s="111"/>
      <c r="PY108" s="111"/>
      <c r="PZ108" s="111"/>
      <c r="QA108" s="111"/>
      <c r="QB108" s="111"/>
      <c r="QC108" s="111"/>
      <c r="QD108" s="111"/>
      <c r="QE108" s="111"/>
      <c r="QF108" s="111"/>
      <c r="QG108" s="111"/>
      <c r="QH108" s="111"/>
      <c r="QI108" s="111"/>
      <c r="QJ108" s="111"/>
      <c r="QK108" s="111"/>
      <c r="QL108" s="111"/>
      <c r="QM108" s="111"/>
      <c r="QN108" s="111"/>
      <c r="QO108" s="111"/>
      <c r="QP108" s="111"/>
      <c r="QQ108" s="111"/>
      <c r="QR108" s="111"/>
      <c r="QS108" s="111"/>
      <c r="QT108" s="111"/>
      <c r="QU108" s="111"/>
      <c r="QV108" s="111"/>
      <c r="QW108" s="111"/>
      <c r="QX108" s="111"/>
      <c r="QY108" s="111"/>
      <c r="QZ108" s="111"/>
      <c r="RA108" s="111"/>
      <c r="RB108" s="111"/>
      <c r="RC108" s="111"/>
      <c r="RD108" s="111"/>
      <c r="RE108" s="111"/>
      <c r="RF108" s="111"/>
      <c r="RG108" s="111"/>
      <c r="RH108" s="111"/>
      <c r="RI108" s="111"/>
      <c r="RJ108" s="111"/>
      <c r="RK108" s="111"/>
      <c r="RL108" s="111"/>
      <c r="RM108" s="111"/>
      <c r="RN108" s="111"/>
      <c r="RO108" s="111"/>
      <c r="RP108" s="111"/>
      <c r="RQ108" s="111"/>
      <c r="RR108" s="111"/>
      <c r="RS108" s="111"/>
      <c r="RT108" s="111"/>
      <c r="RU108" s="111"/>
      <c r="RV108" s="111"/>
      <c r="RW108" s="111"/>
      <c r="RX108" s="111"/>
      <c r="RY108" s="111"/>
      <c r="RZ108" s="111"/>
      <c r="SA108" s="111"/>
      <c r="SB108" s="111"/>
      <c r="SC108" s="111"/>
      <c r="SD108" s="111"/>
      <c r="SE108" s="111"/>
      <c r="SF108" s="111"/>
      <c r="SG108" s="111"/>
      <c r="SH108" s="111"/>
      <c r="SI108" s="111"/>
      <c r="SJ108" s="111"/>
      <c r="SK108" s="111"/>
      <c r="SL108" s="111"/>
      <c r="SM108" s="111"/>
      <c r="SN108" s="111"/>
      <c r="SO108" s="111"/>
      <c r="SP108" s="111"/>
      <c r="SQ108" s="111"/>
      <c r="SR108" s="111"/>
      <c r="SS108" s="111"/>
      <c r="ST108" s="111"/>
      <c r="SU108" s="111"/>
      <c r="SV108" s="111"/>
      <c r="SW108" s="111"/>
      <c r="SX108" s="111"/>
      <c r="SY108" s="111"/>
      <c r="SZ108" s="111"/>
      <c r="TA108" s="111"/>
      <c r="TB108" s="111"/>
      <c r="TC108" s="111"/>
      <c r="TD108" s="111"/>
      <c r="TE108" s="111"/>
      <c r="TF108" s="111"/>
      <c r="TG108" s="111"/>
      <c r="TH108" s="111"/>
      <c r="TI108" s="111"/>
      <c r="TJ108" s="111"/>
      <c r="TK108" s="111"/>
      <c r="TL108" s="111"/>
      <c r="TM108" s="111"/>
      <c r="TN108" s="111"/>
    </row>
    <row r="109" spans="1:534" x14ac:dyDescent="0.2">
      <c r="A109" s="111"/>
      <c r="B109" s="111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4"/>
      <c r="N109" s="114"/>
      <c r="O109" s="114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2"/>
      <c r="CE109" s="112"/>
      <c r="CF109" s="111"/>
      <c r="CG109" s="117"/>
      <c r="CH109" s="117"/>
      <c r="CI109" s="111"/>
      <c r="CJ109" s="111"/>
      <c r="CK109" s="111"/>
      <c r="CL109" s="117"/>
      <c r="CM109" s="111"/>
      <c r="CN109" s="117"/>
      <c r="CO109" s="117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2"/>
      <c r="FO109" s="112"/>
      <c r="FP109" s="112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  <c r="HG109" s="116"/>
      <c r="HH109" s="111"/>
      <c r="HI109" s="111"/>
      <c r="HJ109" s="111"/>
      <c r="HK109" s="111"/>
      <c r="HL109" s="111"/>
      <c r="HM109" s="111"/>
      <c r="HN109" s="111"/>
      <c r="HO109" s="111"/>
      <c r="HP109" s="111"/>
      <c r="HQ109" s="111"/>
      <c r="HR109" s="111"/>
      <c r="HS109" s="111"/>
      <c r="HT109" s="111"/>
      <c r="HU109" s="111"/>
      <c r="HV109" s="111"/>
      <c r="HW109" s="111"/>
      <c r="HX109" s="111"/>
      <c r="HY109" s="111"/>
      <c r="HZ109" s="111"/>
      <c r="IA109" s="111"/>
      <c r="IB109" s="111"/>
      <c r="IC109" s="111"/>
      <c r="ID109" s="111"/>
      <c r="IE109" s="111"/>
      <c r="IF109" s="111"/>
      <c r="IG109" s="111"/>
      <c r="IH109" s="111"/>
      <c r="II109" s="111"/>
      <c r="IJ109" s="111"/>
      <c r="IK109" s="111"/>
      <c r="IL109" s="111"/>
      <c r="IM109" s="111"/>
      <c r="IN109" s="111"/>
      <c r="IO109" s="111"/>
      <c r="IP109" s="111"/>
      <c r="IQ109" s="111"/>
      <c r="IR109" s="111"/>
      <c r="IS109" s="111"/>
      <c r="IT109" s="111"/>
      <c r="IU109" s="111"/>
      <c r="IV109" s="111"/>
      <c r="IW109" s="111"/>
      <c r="IX109" s="111"/>
      <c r="IY109" s="111"/>
      <c r="IZ109" s="111"/>
      <c r="JA109" s="111"/>
      <c r="JB109" s="111"/>
      <c r="JC109" s="111"/>
      <c r="JD109" s="111"/>
      <c r="JE109" s="111"/>
      <c r="JF109" s="111"/>
      <c r="JG109" s="111"/>
      <c r="JH109" s="111"/>
      <c r="JI109" s="111"/>
      <c r="JJ109" s="111"/>
      <c r="JK109" s="111"/>
      <c r="JL109" s="111"/>
      <c r="JM109" s="111"/>
      <c r="JN109" s="111"/>
      <c r="JO109" s="111"/>
      <c r="JP109" s="111"/>
      <c r="JQ109" s="111"/>
      <c r="JR109" s="111"/>
      <c r="JS109" s="111"/>
      <c r="JT109" s="111"/>
      <c r="JU109" s="111"/>
      <c r="JV109" s="111"/>
      <c r="JW109" s="111"/>
      <c r="JX109" s="111"/>
      <c r="JY109" s="111"/>
      <c r="JZ109" s="111"/>
      <c r="KA109" s="111"/>
      <c r="KB109" s="111"/>
      <c r="KC109" s="111"/>
      <c r="KD109" s="111"/>
      <c r="KE109" s="111"/>
      <c r="KF109" s="111"/>
      <c r="KG109" s="111"/>
      <c r="KH109" s="111"/>
      <c r="KI109" s="111"/>
      <c r="KJ109" s="111"/>
      <c r="KK109" s="111"/>
      <c r="KL109" s="111"/>
      <c r="KM109" s="111"/>
      <c r="KN109" s="111"/>
      <c r="KO109" s="111"/>
      <c r="KP109" s="111"/>
      <c r="KQ109" s="111"/>
      <c r="KR109" s="111"/>
      <c r="KS109" s="111"/>
      <c r="KT109" s="111"/>
      <c r="KU109" s="111"/>
      <c r="KV109" s="111"/>
      <c r="KW109" s="111"/>
      <c r="KX109" s="111"/>
      <c r="KY109" s="111"/>
      <c r="KZ109" s="111"/>
      <c r="LA109" s="111"/>
      <c r="LB109" s="111"/>
      <c r="LC109" s="111"/>
      <c r="LD109" s="111"/>
      <c r="LE109" s="111"/>
      <c r="LF109" s="111"/>
      <c r="LG109" s="111"/>
      <c r="LH109" s="111"/>
      <c r="LI109" s="111"/>
      <c r="LJ109" s="111"/>
      <c r="LK109" s="111"/>
      <c r="LL109" s="111"/>
      <c r="LM109" s="111"/>
      <c r="LN109" s="111"/>
      <c r="LO109" s="111"/>
      <c r="LP109" s="111"/>
      <c r="LQ109" s="111"/>
      <c r="LR109" s="111"/>
      <c r="LS109" s="111"/>
      <c r="LT109" s="111"/>
      <c r="LU109" s="111"/>
      <c r="LV109" s="111"/>
      <c r="LW109" s="111"/>
      <c r="LX109" s="111"/>
      <c r="LY109" s="111"/>
      <c r="LZ109" s="111"/>
      <c r="MA109" s="111"/>
      <c r="MB109" s="111"/>
      <c r="MC109" s="111"/>
      <c r="MD109" s="111"/>
      <c r="ME109" s="111"/>
      <c r="MF109" s="111"/>
      <c r="MG109" s="111"/>
      <c r="MH109" s="111"/>
      <c r="MI109" s="111"/>
      <c r="MJ109" s="111"/>
      <c r="MK109" s="111"/>
      <c r="ML109" s="111"/>
      <c r="MM109" s="111"/>
      <c r="MN109" s="111"/>
      <c r="MO109" s="111"/>
      <c r="MP109" s="111"/>
      <c r="MQ109" s="111"/>
      <c r="MR109" s="111"/>
      <c r="MS109" s="111"/>
      <c r="MT109" s="111"/>
      <c r="MU109" s="111"/>
      <c r="MV109" s="111"/>
      <c r="MW109" s="111"/>
      <c r="MX109" s="111"/>
      <c r="MY109" s="111"/>
      <c r="MZ109" s="111"/>
      <c r="NA109" s="111"/>
      <c r="NB109" s="111"/>
      <c r="NC109" s="111"/>
      <c r="ND109" s="111"/>
      <c r="NE109" s="111"/>
      <c r="NF109" s="111"/>
      <c r="NG109" s="111"/>
      <c r="NH109" s="111"/>
      <c r="NI109" s="111"/>
      <c r="NJ109" s="111"/>
      <c r="NK109" s="111"/>
      <c r="NL109" s="111"/>
      <c r="NM109" s="111"/>
      <c r="NN109" s="111"/>
      <c r="NO109" s="111"/>
      <c r="NP109" s="111"/>
      <c r="NQ109" s="111"/>
      <c r="NR109" s="111"/>
      <c r="NS109" s="111"/>
      <c r="NT109" s="111"/>
      <c r="NU109" s="111"/>
      <c r="NV109" s="111"/>
      <c r="NW109" s="111"/>
      <c r="NX109" s="111"/>
      <c r="NY109" s="111"/>
      <c r="NZ109" s="111"/>
      <c r="OA109" s="111"/>
      <c r="OB109" s="111"/>
      <c r="OC109" s="111"/>
      <c r="OD109" s="111"/>
      <c r="OE109" s="111"/>
      <c r="OF109" s="111"/>
      <c r="OG109" s="111"/>
      <c r="OH109" s="111"/>
      <c r="OI109" s="111"/>
      <c r="OJ109" s="111"/>
      <c r="OK109" s="111"/>
      <c r="OL109" s="111"/>
      <c r="OM109" s="111"/>
      <c r="ON109" s="111"/>
      <c r="OO109" s="111"/>
      <c r="OP109" s="111"/>
      <c r="OQ109" s="111"/>
      <c r="OR109" s="111"/>
      <c r="OS109" s="111"/>
      <c r="OT109" s="111"/>
      <c r="OU109" s="111"/>
      <c r="OV109" s="111"/>
      <c r="OW109" s="111"/>
      <c r="OX109" s="111"/>
      <c r="OY109" s="111"/>
      <c r="OZ109" s="111"/>
      <c r="PA109" s="111"/>
      <c r="PB109" s="111"/>
      <c r="PC109" s="111"/>
      <c r="PD109" s="111"/>
      <c r="PE109" s="111"/>
      <c r="PF109" s="111"/>
      <c r="PG109" s="111"/>
      <c r="PH109" s="111"/>
      <c r="PI109" s="111"/>
      <c r="PJ109" s="111"/>
      <c r="PK109" s="111"/>
      <c r="PL109" s="111"/>
      <c r="PM109" s="111"/>
      <c r="PN109" s="111"/>
      <c r="PO109" s="111"/>
      <c r="PP109" s="111"/>
      <c r="PQ109" s="111"/>
      <c r="PR109" s="111"/>
      <c r="PS109" s="111"/>
      <c r="PT109" s="111"/>
      <c r="PU109" s="111"/>
      <c r="PV109" s="111"/>
      <c r="PW109" s="111"/>
      <c r="PX109" s="111"/>
      <c r="PY109" s="111"/>
      <c r="PZ109" s="111"/>
      <c r="QA109" s="111"/>
      <c r="QB109" s="111"/>
      <c r="QC109" s="111"/>
      <c r="QD109" s="111"/>
      <c r="QE109" s="111"/>
      <c r="QF109" s="111"/>
      <c r="QG109" s="111"/>
      <c r="QH109" s="111"/>
      <c r="QI109" s="111"/>
      <c r="QJ109" s="111"/>
      <c r="QK109" s="111"/>
      <c r="QL109" s="111"/>
      <c r="QM109" s="111"/>
      <c r="QN109" s="111"/>
      <c r="QO109" s="111"/>
      <c r="QP109" s="111"/>
      <c r="QQ109" s="111"/>
      <c r="QR109" s="111"/>
      <c r="QS109" s="111"/>
      <c r="QT109" s="111"/>
      <c r="QU109" s="111"/>
      <c r="QV109" s="111"/>
      <c r="QW109" s="111"/>
      <c r="QX109" s="111"/>
      <c r="QY109" s="111"/>
      <c r="QZ109" s="111"/>
      <c r="RA109" s="111"/>
      <c r="RB109" s="111"/>
      <c r="RC109" s="111"/>
      <c r="RD109" s="111"/>
      <c r="RE109" s="111"/>
      <c r="RF109" s="111"/>
      <c r="RG109" s="111"/>
      <c r="RH109" s="111"/>
      <c r="RI109" s="111"/>
      <c r="RJ109" s="111"/>
      <c r="RK109" s="111"/>
      <c r="RL109" s="111"/>
      <c r="RM109" s="111"/>
      <c r="RN109" s="111"/>
      <c r="RO109" s="111"/>
      <c r="RP109" s="111"/>
      <c r="RQ109" s="111"/>
      <c r="RR109" s="111"/>
      <c r="RS109" s="111"/>
      <c r="RT109" s="111"/>
      <c r="RU109" s="111"/>
      <c r="RV109" s="111"/>
      <c r="RW109" s="111"/>
      <c r="RX109" s="111"/>
      <c r="RY109" s="111"/>
      <c r="RZ109" s="111"/>
      <c r="SA109" s="111"/>
      <c r="SB109" s="111"/>
      <c r="SC109" s="111"/>
      <c r="SD109" s="111"/>
      <c r="SE109" s="111"/>
      <c r="SF109" s="111"/>
      <c r="SG109" s="111"/>
      <c r="SH109" s="111"/>
      <c r="SI109" s="111"/>
      <c r="SJ109" s="111"/>
      <c r="SK109" s="111"/>
      <c r="SL109" s="111"/>
      <c r="SM109" s="111"/>
      <c r="SN109" s="111"/>
      <c r="SO109" s="111"/>
      <c r="SP109" s="111"/>
      <c r="SQ109" s="111"/>
      <c r="SR109" s="111"/>
      <c r="SS109" s="111"/>
      <c r="ST109" s="111"/>
      <c r="SU109" s="111"/>
      <c r="SV109" s="111"/>
      <c r="SW109" s="111"/>
      <c r="SX109" s="111"/>
      <c r="SY109" s="111"/>
      <c r="SZ109" s="111"/>
      <c r="TA109" s="111"/>
      <c r="TB109" s="111"/>
      <c r="TC109" s="111"/>
      <c r="TD109" s="111"/>
      <c r="TE109" s="111"/>
      <c r="TF109" s="111"/>
      <c r="TG109" s="111"/>
      <c r="TH109" s="111"/>
      <c r="TI109" s="111"/>
      <c r="TJ109" s="111"/>
      <c r="TK109" s="111"/>
      <c r="TL109" s="111"/>
      <c r="TM109" s="111"/>
      <c r="TN109" s="111"/>
    </row>
    <row r="110" spans="1:534" x14ac:dyDescent="0.2">
      <c r="A110" s="111"/>
      <c r="B110" s="111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4"/>
      <c r="N110" s="114"/>
      <c r="O110" s="114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2"/>
      <c r="CE110" s="112"/>
      <c r="CF110" s="111"/>
      <c r="CG110" s="117"/>
      <c r="CH110" s="117"/>
      <c r="CI110" s="111"/>
      <c r="CJ110" s="111"/>
      <c r="CK110" s="111"/>
      <c r="CL110" s="117"/>
      <c r="CM110" s="111"/>
      <c r="CN110" s="117"/>
      <c r="CO110" s="117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2"/>
      <c r="FO110" s="112"/>
      <c r="FP110" s="112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  <c r="HG110" s="116"/>
      <c r="HH110" s="111"/>
      <c r="HI110" s="111"/>
      <c r="HJ110" s="111"/>
      <c r="HK110" s="111"/>
      <c r="HL110" s="111"/>
      <c r="HM110" s="111"/>
      <c r="HN110" s="111"/>
      <c r="HO110" s="111"/>
      <c r="HP110" s="111"/>
      <c r="HQ110" s="111"/>
      <c r="HR110" s="111"/>
      <c r="HS110" s="111"/>
      <c r="HT110" s="111"/>
      <c r="HU110" s="111"/>
      <c r="HV110" s="111"/>
      <c r="HW110" s="111"/>
      <c r="HX110" s="111"/>
      <c r="HY110" s="111"/>
      <c r="HZ110" s="111"/>
      <c r="IA110" s="111"/>
      <c r="IB110" s="111"/>
      <c r="IC110" s="111"/>
      <c r="ID110" s="111"/>
      <c r="IE110" s="111"/>
      <c r="IF110" s="111"/>
      <c r="IG110" s="111"/>
      <c r="IH110" s="111"/>
      <c r="II110" s="111"/>
      <c r="IJ110" s="111"/>
      <c r="IK110" s="111"/>
      <c r="IL110" s="111"/>
      <c r="IM110" s="111"/>
      <c r="IN110" s="111"/>
      <c r="IO110" s="111"/>
      <c r="IP110" s="111"/>
      <c r="IQ110" s="111"/>
      <c r="IR110" s="111"/>
      <c r="IS110" s="111"/>
      <c r="IT110" s="111"/>
      <c r="IU110" s="111"/>
      <c r="IV110" s="111"/>
      <c r="IW110" s="111"/>
      <c r="IX110" s="111"/>
      <c r="IY110" s="111"/>
      <c r="IZ110" s="111"/>
      <c r="JA110" s="111"/>
      <c r="JB110" s="111"/>
      <c r="JC110" s="111"/>
      <c r="JD110" s="111"/>
      <c r="JE110" s="111"/>
      <c r="JF110" s="111"/>
      <c r="JG110" s="111"/>
      <c r="JH110" s="111"/>
      <c r="JI110" s="111"/>
      <c r="JJ110" s="111"/>
      <c r="JK110" s="111"/>
      <c r="JL110" s="111"/>
      <c r="JM110" s="111"/>
      <c r="JN110" s="111"/>
      <c r="JO110" s="111"/>
      <c r="JP110" s="111"/>
      <c r="JQ110" s="111"/>
      <c r="JR110" s="111"/>
      <c r="JS110" s="111"/>
      <c r="JT110" s="111"/>
      <c r="JU110" s="111"/>
      <c r="JV110" s="111"/>
      <c r="JW110" s="111"/>
      <c r="JX110" s="111"/>
      <c r="JY110" s="111"/>
      <c r="JZ110" s="111"/>
      <c r="KA110" s="111"/>
      <c r="KB110" s="111"/>
      <c r="KC110" s="111"/>
      <c r="KD110" s="111"/>
      <c r="KE110" s="111"/>
      <c r="KF110" s="111"/>
      <c r="KG110" s="111"/>
      <c r="KH110" s="111"/>
      <c r="KI110" s="111"/>
      <c r="KJ110" s="111"/>
      <c r="KK110" s="111"/>
      <c r="KL110" s="111"/>
      <c r="KM110" s="111"/>
      <c r="KN110" s="111"/>
      <c r="KO110" s="111"/>
      <c r="KP110" s="111"/>
      <c r="KQ110" s="111"/>
      <c r="KR110" s="111"/>
      <c r="KS110" s="111"/>
      <c r="KT110" s="111"/>
      <c r="KU110" s="111"/>
      <c r="KV110" s="111"/>
      <c r="KW110" s="111"/>
      <c r="KX110" s="111"/>
      <c r="KY110" s="111"/>
      <c r="KZ110" s="111"/>
      <c r="LA110" s="111"/>
      <c r="LB110" s="111"/>
      <c r="LC110" s="111"/>
      <c r="LD110" s="111"/>
      <c r="LE110" s="111"/>
      <c r="LF110" s="111"/>
      <c r="LG110" s="111"/>
      <c r="LH110" s="111"/>
      <c r="LI110" s="111"/>
      <c r="LJ110" s="111"/>
      <c r="LK110" s="111"/>
      <c r="LL110" s="111"/>
      <c r="LM110" s="111"/>
      <c r="LN110" s="111"/>
      <c r="LO110" s="111"/>
      <c r="LP110" s="111"/>
      <c r="LQ110" s="111"/>
      <c r="LR110" s="111"/>
      <c r="LS110" s="111"/>
      <c r="LT110" s="111"/>
      <c r="LU110" s="111"/>
      <c r="LV110" s="111"/>
      <c r="LW110" s="111"/>
      <c r="LX110" s="111"/>
      <c r="LY110" s="111"/>
      <c r="LZ110" s="111"/>
      <c r="MA110" s="111"/>
      <c r="MB110" s="111"/>
      <c r="MC110" s="111"/>
      <c r="MD110" s="111"/>
      <c r="ME110" s="111"/>
      <c r="MF110" s="111"/>
      <c r="MG110" s="111"/>
      <c r="MH110" s="111"/>
      <c r="MI110" s="111"/>
      <c r="MJ110" s="111"/>
      <c r="MK110" s="111"/>
      <c r="ML110" s="111"/>
      <c r="MM110" s="111"/>
      <c r="MN110" s="111"/>
      <c r="MO110" s="111"/>
      <c r="MP110" s="111"/>
      <c r="MQ110" s="111"/>
      <c r="MR110" s="111"/>
      <c r="MS110" s="111"/>
      <c r="MT110" s="111"/>
      <c r="MU110" s="111"/>
      <c r="MV110" s="111"/>
      <c r="MW110" s="111"/>
      <c r="MX110" s="111"/>
      <c r="MY110" s="111"/>
      <c r="MZ110" s="111"/>
      <c r="NA110" s="111"/>
      <c r="NB110" s="111"/>
      <c r="NC110" s="111"/>
      <c r="ND110" s="111"/>
      <c r="NE110" s="111"/>
      <c r="NF110" s="111"/>
      <c r="NG110" s="111"/>
      <c r="NH110" s="111"/>
      <c r="NI110" s="111"/>
      <c r="NJ110" s="111"/>
      <c r="NK110" s="111"/>
      <c r="NL110" s="111"/>
      <c r="NM110" s="111"/>
      <c r="NN110" s="111"/>
      <c r="NO110" s="111"/>
      <c r="NP110" s="111"/>
      <c r="NQ110" s="111"/>
      <c r="NR110" s="111"/>
      <c r="NS110" s="111"/>
      <c r="NT110" s="111"/>
      <c r="NU110" s="111"/>
      <c r="NV110" s="111"/>
      <c r="NW110" s="111"/>
      <c r="NX110" s="111"/>
      <c r="NY110" s="111"/>
      <c r="NZ110" s="111"/>
      <c r="OA110" s="111"/>
      <c r="OB110" s="111"/>
      <c r="OC110" s="111"/>
      <c r="OD110" s="111"/>
      <c r="OE110" s="111"/>
      <c r="OF110" s="111"/>
      <c r="OG110" s="111"/>
      <c r="OH110" s="111"/>
      <c r="OI110" s="111"/>
      <c r="OJ110" s="111"/>
      <c r="OK110" s="111"/>
      <c r="OL110" s="111"/>
      <c r="OM110" s="111"/>
      <c r="ON110" s="111"/>
      <c r="OO110" s="111"/>
      <c r="OP110" s="111"/>
      <c r="OQ110" s="111"/>
      <c r="OR110" s="111"/>
      <c r="OS110" s="111"/>
      <c r="OT110" s="111"/>
      <c r="OU110" s="111"/>
      <c r="OV110" s="111"/>
      <c r="OW110" s="111"/>
      <c r="OX110" s="111"/>
      <c r="OY110" s="111"/>
      <c r="OZ110" s="111"/>
      <c r="PA110" s="111"/>
      <c r="PB110" s="111"/>
      <c r="PC110" s="111"/>
      <c r="PD110" s="111"/>
      <c r="PE110" s="111"/>
      <c r="PF110" s="111"/>
      <c r="PG110" s="111"/>
      <c r="PH110" s="111"/>
      <c r="PI110" s="111"/>
      <c r="PJ110" s="111"/>
      <c r="PK110" s="111"/>
      <c r="PL110" s="111"/>
      <c r="PM110" s="111"/>
      <c r="PN110" s="111"/>
      <c r="PO110" s="111"/>
      <c r="PP110" s="111"/>
      <c r="PQ110" s="111"/>
      <c r="PR110" s="111"/>
      <c r="PS110" s="111"/>
      <c r="PT110" s="111"/>
      <c r="PU110" s="111"/>
      <c r="PV110" s="111"/>
      <c r="PW110" s="111"/>
      <c r="PX110" s="111"/>
      <c r="PY110" s="111"/>
      <c r="PZ110" s="111"/>
      <c r="QA110" s="111"/>
      <c r="QB110" s="111"/>
      <c r="QC110" s="111"/>
      <c r="QD110" s="111"/>
      <c r="QE110" s="111"/>
      <c r="QF110" s="111"/>
      <c r="QG110" s="111"/>
      <c r="QH110" s="111"/>
      <c r="QI110" s="111"/>
      <c r="QJ110" s="111"/>
      <c r="QK110" s="111"/>
      <c r="QL110" s="111"/>
      <c r="QM110" s="111"/>
      <c r="QN110" s="111"/>
      <c r="QO110" s="111"/>
      <c r="QP110" s="111"/>
      <c r="QQ110" s="111"/>
      <c r="QR110" s="111"/>
      <c r="QS110" s="111"/>
      <c r="QT110" s="111"/>
      <c r="QU110" s="111"/>
      <c r="QV110" s="111"/>
      <c r="QW110" s="111"/>
      <c r="QX110" s="111"/>
      <c r="QY110" s="111"/>
      <c r="QZ110" s="111"/>
      <c r="RA110" s="111"/>
      <c r="RB110" s="111"/>
      <c r="RC110" s="111"/>
      <c r="RD110" s="111"/>
      <c r="RE110" s="111"/>
      <c r="RF110" s="111"/>
      <c r="RG110" s="111"/>
      <c r="RH110" s="111"/>
      <c r="RI110" s="111"/>
      <c r="RJ110" s="111"/>
      <c r="RK110" s="111"/>
      <c r="RL110" s="111"/>
      <c r="RM110" s="111"/>
      <c r="RN110" s="111"/>
      <c r="RO110" s="111"/>
      <c r="RP110" s="111"/>
      <c r="RQ110" s="111"/>
      <c r="RR110" s="111"/>
      <c r="RS110" s="111"/>
      <c r="RT110" s="111"/>
      <c r="RU110" s="111"/>
      <c r="RV110" s="111"/>
      <c r="RW110" s="111"/>
      <c r="RX110" s="111"/>
      <c r="RY110" s="111"/>
      <c r="RZ110" s="111"/>
      <c r="SA110" s="111"/>
      <c r="SB110" s="111"/>
      <c r="SC110" s="111"/>
      <c r="SD110" s="111"/>
      <c r="SE110" s="111"/>
      <c r="SF110" s="111"/>
      <c r="SG110" s="111"/>
      <c r="SH110" s="111"/>
      <c r="SI110" s="111"/>
      <c r="SJ110" s="111"/>
      <c r="SK110" s="111"/>
      <c r="SL110" s="111"/>
      <c r="SM110" s="111"/>
      <c r="SN110" s="111"/>
      <c r="SO110" s="111"/>
      <c r="SP110" s="111"/>
      <c r="SQ110" s="111"/>
      <c r="SR110" s="111"/>
      <c r="SS110" s="111"/>
      <c r="ST110" s="111"/>
      <c r="SU110" s="111"/>
      <c r="SV110" s="111"/>
      <c r="SW110" s="111"/>
      <c r="SX110" s="111"/>
      <c r="SY110" s="111"/>
      <c r="SZ110" s="111"/>
      <c r="TA110" s="111"/>
      <c r="TB110" s="111"/>
      <c r="TC110" s="111"/>
      <c r="TD110" s="111"/>
      <c r="TE110" s="111"/>
      <c r="TF110" s="111"/>
      <c r="TG110" s="111"/>
      <c r="TH110" s="111"/>
      <c r="TI110" s="111"/>
      <c r="TJ110" s="111"/>
      <c r="TK110" s="111"/>
      <c r="TL110" s="111"/>
      <c r="TM110" s="111"/>
      <c r="TN110" s="111"/>
    </row>
    <row r="111" spans="1:534" x14ac:dyDescent="0.2">
      <c r="A111" s="111"/>
      <c r="B111" s="111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4"/>
      <c r="N111" s="114"/>
      <c r="O111" s="114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2"/>
      <c r="CE111" s="112"/>
      <c r="CF111" s="111"/>
      <c r="CG111" s="117"/>
      <c r="CH111" s="117"/>
      <c r="CI111" s="111"/>
      <c r="CJ111" s="111"/>
      <c r="CK111" s="111"/>
      <c r="CL111" s="117"/>
      <c r="CM111" s="111"/>
      <c r="CN111" s="117"/>
      <c r="CO111" s="117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2"/>
      <c r="FO111" s="112"/>
      <c r="FP111" s="112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  <c r="HG111" s="116"/>
      <c r="HH111" s="111"/>
      <c r="HI111" s="111"/>
      <c r="HJ111" s="111"/>
      <c r="HK111" s="111"/>
      <c r="HL111" s="111"/>
      <c r="HM111" s="111"/>
      <c r="HN111" s="111"/>
      <c r="HO111" s="111"/>
      <c r="HP111" s="111"/>
      <c r="HQ111" s="111"/>
      <c r="HR111" s="111"/>
      <c r="HS111" s="111"/>
      <c r="HT111" s="111"/>
      <c r="HU111" s="111"/>
      <c r="HV111" s="111"/>
      <c r="HW111" s="111"/>
      <c r="HX111" s="111"/>
      <c r="HY111" s="111"/>
      <c r="HZ111" s="111"/>
      <c r="IA111" s="111"/>
      <c r="IB111" s="111"/>
      <c r="IC111" s="111"/>
      <c r="ID111" s="111"/>
      <c r="IE111" s="111"/>
      <c r="IF111" s="111"/>
      <c r="IG111" s="111"/>
      <c r="IH111" s="111"/>
      <c r="II111" s="111"/>
      <c r="IJ111" s="111"/>
      <c r="IK111" s="111"/>
      <c r="IL111" s="111"/>
      <c r="IM111" s="111"/>
      <c r="IN111" s="111"/>
      <c r="IO111" s="111"/>
      <c r="IP111" s="111"/>
      <c r="IQ111" s="111"/>
      <c r="IR111" s="111"/>
      <c r="IS111" s="111"/>
      <c r="IT111" s="111"/>
      <c r="IU111" s="111"/>
      <c r="IV111" s="111"/>
      <c r="IW111" s="111"/>
      <c r="IX111" s="111"/>
      <c r="IY111" s="111"/>
      <c r="IZ111" s="111"/>
      <c r="JA111" s="111"/>
      <c r="JB111" s="111"/>
      <c r="JC111" s="111"/>
      <c r="JD111" s="111"/>
      <c r="JE111" s="111"/>
      <c r="JF111" s="111"/>
      <c r="JG111" s="111"/>
      <c r="JH111" s="111"/>
      <c r="JI111" s="111"/>
      <c r="JJ111" s="111"/>
      <c r="JK111" s="111"/>
      <c r="JL111" s="111"/>
      <c r="JM111" s="111"/>
      <c r="JN111" s="111"/>
      <c r="JO111" s="111"/>
      <c r="JP111" s="111"/>
      <c r="JQ111" s="111"/>
      <c r="JR111" s="111"/>
      <c r="JS111" s="111"/>
      <c r="JT111" s="111"/>
      <c r="JU111" s="111"/>
      <c r="JV111" s="111"/>
      <c r="JW111" s="111"/>
      <c r="JX111" s="111"/>
      <c r="JY111" s="111"/>
      <c r="JZ111" s="111"/>
      <c r="KA111" s="111"/>
      <c r="KB111" s="111"/>
      <c r="KC111" s="111"/>
      <c r="KD111" s="111"/>
      <c r="KE111" s="111"/>
      <c r="KF111" s="111"/>
      <c r="KG111" s="111"/>
      <c r="KH111" s="111"/>
      <c r="KI111" s="111"/>
      <c r="KJ111" s="111"/>
      <c r="KK111" s="111"/>
      <c r="KL111" s="111"/>
      <c r="KM111" s="111"/>
      <c r="KN111" s="111"/>
      <c r="KO111" s="111"/>
      <c r="KP111" s="111"/>
      <c r="KQ111" s="111"/>
      <c r="KR111" s="111"/>
      <c r="KS111" s="111"/>
      <c r="KT111" s="111"/>
      <c r="KU111" s="111"/>
      <c r="KV111" s="111"/>
      <c r="KW111" s="111"/>
      <c r="KX111" s="111"/>
      <c r="KY111" s="111"/>
      <c r="KZ111" s="111"/>
      <c r="LA111" s="111"/>
      <c r="LB111" s="111"/>
      <c r="LC111" s="111"/>
      <c r="LD111" s="111"/>
      <c r="LE111" s="111"/>
      <c r="LF111" s="111"/>
      <c r="LG111" s="111"/>
      <c r="LH111" s="111"/>
      <c r="LI111" s="111"/>
      <c r="LJ111" s="111"/>
      <c r="LK111" s="111"/>
      <c r="LL111" s="111"/>
      <c r="LM111" s="111"/>
      <c r="LN111" s="111"/>
      <c r="LO111" s="111"/>
      <c r="LP111" s="111"/>
      <c r="LQ111" s="111"/>
      <c r="LR111" s="111"/>
      <c r="LS111" s="111"/>
      <c r="LT111" s="111"/>
      <c r="LU111" s="111"/>
      <c r="LV111" s="111"/>
      <c r="LW111" s="111"/>
      <c r="LX111" s="111"/>
      <c r="LY111" s="111"/>
      <c r="LZ111" s="111"/>
      <c r="MA111" s="111"/>
      <c r="MB111" s="111"/>
      <c r="MC111" s="111"/>
      <c r="MD111" s="111"/>
      <c r="ME111" s="111"/>
      <c r="MF111" s="111"/>
      <c r="MG111" s="111"/>
      <c r="MH111" s="111"/>
      <c r="MI111" s="111"/>
      <c r="MJ111" s="111"/>
      <c r="MK111" s="111"/>
      <c r="ML111" s="111"/>
      <c r="MM111" s="111"/>
      <c r="MN111" s="111"/>
      <c r="MO111" s="111"/>
      <c r="MP111" s="111"/>
      <c r="MQ111" s="111"/>
      <c r="MR111" s="111"/>
      <c r="MS111" s="111"/>
      <c r="MT111" s="111"/>
      <c r="MU111" s="111"/>
      <c r="MV111" s="111"/>
      <c r="MW111" s="111"/>
      <c r="MX111" s="111"/>
      <c r="MY111" s="111"/>
      <c r="MZ111" s="111"/>
      <c r="NA111" s="111"/>
      <c r="NB111" s="111"/>
      <c r="NC111" s="111"/>
      <c r="ND111" s="111"/>
      <c r="NE111" s="111"/>
      <c r="NF111" s="111"/>
      <c r="NG111" s="111"/>
      <c r="NH111" s="111"/>
      <c r="NI111" s="111"/>
      <c r="NJ111" s="111"/>
      <c r="NK111" s="111"/>
      <c r="NL111" s="111"/>
      <c r="NM111" s="111"/>
      <c r="NN111" s="111"/>
      <c r="NO111" s="111"/>
      <c r="NP111" s="111"/>
      <c r="NQ111" s="111"/>
      <c r="NR111" s="111"/>
      <c r="NS111" s="111"/>
      <c r="NT111" s="111"/>
      <c r="NU111" s="111"/>
      <c r="NV111" s="111"/>
      <c r="NW111" s="111"/>
      <c r="NX111" s="111"/>
      <c r="NY111" s="111"/>
      <c r="NZ111" s="111"/>
      <c r="OA111" s="111"/>
      <c r="OB111" s="111"/>
      <c r="OC111" s="111"/>
      <c r="OD111" s="111"/>
      <c r="OE111" s="111"/>
      <c r="OF111" s="111"/>
      <c r="OG111" s="111"/>
      <c r="OH111" s="111"/>
      <c r="OI111" s="111"/>
      <c r="OJ111" s="111"/>
      <c r="OK111" s="111"/>
      <c r="OL111" s="111"/>
      <c r="OM111" s="111"/>
      <c r="ON111" s="111"/>
      <c r="OO111" s="111"/>
      <c r="OP111" s="111"/>
      <c r="OQ111" s="111"/>
      <c r="OR111" s="111"/>
      <c r="OS111" s="111"/>
      <c r="OT111" s="111"/>
      <c r="OU111" s="111"/>
      <c r="OV111" s="111"/>
      <c r="OW111" s="111"/>
      <c r="OX111" s="111"/>
      <c r="OY111" s="111"/>
      <c r="OZ111" s="111"/>
      <c r="PA111" s="111"/>
      <c r="PB111" s="111"/>
      <c r="PC111" s="111"/>
      <c r="PD111" s="111"/>
      <c r="PE111" s="111"/>
      <c r="PF111" s="111"/>
      <c r="PG111" s="111"/>
      <c r="PH111" s="111"/>
      <c r="PI111" s="111"/>
      <c r="PJ111" s="111"/>
      <c r="PK111" s="111"/>
      <c r="PL111" s="111"/>
      <c r="PM111" s="111"/>
      <c r="PN111" s="111"/>
      <c r="PO111" s="111"/>
      <c r="PP111" s="111"/>
      <c r="PQ111" s="111"/>
      <c r="PR111" s="111"/>
      <c r="PS111" s="111"/>
      <c r="PT111" s="111"/>
      <c r="PU111" s="111"/>
      <c r="PV111" s="111"/>
      <c r="PW111" s="111"/>
      <c r="PX111" s="111"/>
      <c r="PY111" s="111"/>
      <c r="PZ111" s="111"/>
      <c r="QA111" s="111"/>
      <c r="QB111" s="111"/>
      <c r="QC111" s="111"/>
      <c r="QD111" s="111"/>
      <c r="QE111" s="111"/>
      <c r="QF111" s="111"/>
      <c r="QG111" s="111"/>
      <c r="QH111" s="111"/>
      <c r="QI111" s="111"/>
      <c r="QJ111" s="111"/>
      <c r="QK111" s="111"/>
      <c r="QL111" s="111"/>
      <c r="QM111" s="111"/>
      <c r="QN111" s="111"/>
      <c r="QO111" s="111"/>
      <c r="QP111" s="111"/>
      <c r="QQ111" s="111"/>
      <c r="QR111" s="111"/>
      <c r="QS111" s="111"/>
      <c r="QT111" s="111"/>
      <c r="QU111" s="111"/>
      <c r="QV111" s="111"/>
      <c r="QW111" s="111"/>
      <c r="QX111" s="111"/>
      <c r="QY111" s="111"/>
      <c r="QZ111" s="111"/>
      <c r="RA111" s="111"/>
      <c r="RB111" s="111"/>
      <c r="RC111" s="111"/>
      <c r="RD111" s="111"/>
      <c r="RE111" s="111"/>
      <c r="RF111" s="111"/>
      <c r="RG111" s="111"/>
      <c r="RH111" s="111"/>
      <c r="RI111" s="111"/>
      <c r="RJ111" s="111"/>
      <c r="RK111" s="111"/>
      <c r="RL111" s="111"/>
      <c r="RM111" s="111"/>
      <c r="RN111" s="111"/>
      <c r="RO111" s="111"/>
      <c r="RP111" s="111"/>
      <c r="RQ111" s="111"/>
      <c r="RR111" s="111"/>
      <c r="RS111" s="111"/>
      <c r="RT111" s="111"/>
      <c r="RU111" s="111"/>
      <c r="RV111" s="111"/>
      <c r="RW111" s="111"/>
      <c r="RX111" s="111"/>
      <c r="RY111" s="111"/>
      <c r="RZ111" s="111"/>
      <c r="SA111" s="111"/>
      <c r="SB111" s="111"/>
      <c r="SC111" s="111"/>
      <c r="SD111" s="111"/>
      <c r="SE111" s="111"/>
      <c r="SF111" s="111"/>
      <c r="SG111" s="111"/>
      <c r="SH111" s="111"/>
      <c r="SI111" s="111"/>
      <c r="SJ111" s="111"/>
      <c r="SK111" s="111"/>
      <c r="SL111" s="111"/>
      <c r="SM111" s="111"/>
      <c r="SN111" s="111"/>
      <c r="SO111" s="111"/>
      <c r="SP111" s="111"/>
      <c r="SQ111" s="111"/>
      <c r="SR111" s="111"/>
      <c r="SS111" s="111"/>
      <c r="ST111" s="111"/>
      <c r="SU111" s="111"/>
      <c r="SV111" s="111"/>
      <c r="SW111" s="111"/>
      <c r="SX111" s="111"/>
      <c r="SY111" s="111"/>
      <c r="SZ111" s="111"/>
      <c r="TA111" s="111"/>
      <c r="TB111" s="111"/>
      <c r="TC111" s="111"/>
      <c r="TD111" s="111"/>
      <c r="TE111" s="111"/>
      <c r="TF111" s="111"/>
      <c r="TG111" s="111"/>
      <c r="TH111" s="111"/>
      <c r="TI111" s="111"/>
      <c r="TJ111" s="111"/>
      <c r="TK111" s="111"/>
      <c r="TL111" s="111"/>
      <c r="TM111" s="111"/>
      <c r="TN111" s="111"/>
    </row>
    <row r="112" spans="1:534" x14ac:dyDescent="0.2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2"/>
      <c r="CE112" s="112"/>
      <c r="CF112" s="111"/>
      <c r="CG112" s="117"/>
      <c r="CH112" s="117"/>
      <c r="CI112" s="111"/>
      <c r="CJ112" s="111"/>
      <c r="CK112" s="111"/>
      <c r="CL112" s="117"/>
      <c r="CM112" s="111"/>
      <c r="CN112" s="117"/>
      <c r="CO112" s="117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2"/>
      <c r="FO112" s="112"/>
      <c r="FP112" s="112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  <c r="HG112" s="116"/>
      <c r="HH112" s="111"/>
      <c r="HI112" s="111"/>
      <c r="HJ112" s="111"/>
      <c r="HK112" s="111"/>
      <c r="HL112" s="111"/>
      <c r="HM112" s="111"/>
      <c r="HN112" s="111"/>
      <c r="HO112" s="111"/>
      <c r="HP112" s="111"/>
      <c r="HQ112" s="111"/>
      <c r="HR112" s="111"/>
      <c r="HS112" s="111"/>
      <c r="HT112" s="111"/>
      <c r="HU112" s="111"/>
      <c r="HV112" s="111"/>
      <c r="HW112" s="111"/>
      <c r="HX112" s="111"/>
      <c r="HY112" s="111"/>
      <c r="HZ112" s="111"/>
      <c r="IA112" s="111"/>
      <c r="IB112" s="111"/>
      <c r="IC112" s="111"/>
      <c r="ID112" s="111"/>
      <c r="IE112" s="111"/>
      <c r="IF112" s="111"/>
      <c r="IG112" s="111"/>
      <c r="IH112" s="111"/>
      <c r="II112" s="111"/>
      <c r="IJ112" s="111"/>
      <c r="IK112" s="111"/>
      <c r="IL112" s="111"/>
      <c r="IM112" s="111"/>
      <c r="IN112" s="111"/>
      <c r="IO112" s="111"/>
      <c r="IP112" s="111"/>
      <c r="IQ112" s="111"/>
      <c r="IR112" s="111"/>
      <c r="IS112" s="111"/>
      <c r="IT112" s="111"/>
      <c r="IU112" s="111"/>
      <c r="IV112" s="111"/>
      <c r="IW112" s="111"/>
      <c r="IX112" s="111"/>
      <c r="IY112" s="111"/>
      <c r="IZ112" s="111"/>
      <c r="JA112" s="111"/>
      <c r="JB112" s="111"/>
      <c r="JC112" s="111"/>
      <c r="JD112" s="111"/>
      <c r="JE112" s="111"/>
      <c r="JF112" s="111"/>
      <c r="JG112" s="111"/>
      <c r="JH112" s="111"/>
      <c r="JI112" s="111"/>
      <c r="JJ112" s="111"/>
      <c r="JK112" s="111"/>
      <c r="JL112" s="111"/>
      <c r="JM112" s="111"/>
      <c r="JN112" s="111"/>
      <c r="JO112" s="111"/>
      <c r="JP112" s="111"/>
      <c r="JQ112" s="111"/>
      <c r="JR112" s="111"/>
      <c r="JS112" s="111"/>
      <c r="JT112" s="111"/>
      <c r="JU112" s="111"/>
      <c r="JV112" s="111"/>
      <c r="JW112" s="111"/>
      <c r="JX112" s="111"/>
      <c r="JY112" s="111"/>
      <c r="JZ112" s="111"/>
      <c r="KA112" s="111"/>
      <c r="KB112" s="111"/>
      <c r="KC112" s="111"/>
      <c r="KD112" s="111"/>
      <c r="KE112" s="111"/>
      <c r="KF112" s="111"/>
      <c r="KG112" s="111"/>
      <c r="KH112" s="111"/>
      <c r="KI112" s="111"/>
      <c r="KJ112" s="111"/>
      <c r="KK112" s="111"/>
      <c r="KL112" s="111"/>
      <c r="KM112" s="111"/>
      <c r="KN112" s="111"/>
      <c r="KO112" s="111"/>
      <c r="KP112" s="111"/>
      <c r="KQ112" s="111"/>
      <c r="KR112" s="111"/>
      <c r="KS112" s="111"/>
      <c r="KT112" s="111"/>
      <c r="KU112" s="111"/>
      <c r="KV112" s="111"/>
      <c r="KW112" s="111"/>
      <c r="KX112" s="111"/>
      <c r="KY112" s="111"/>
      <c r="KZ112" s="111"/>
      <c r="LA112" s="111"/>
      <c r="LB112" s="111"/>
      <c r="LC112" s="111"/>
      <c r="LD112" s="111"/>
      <c r="LE112" s="111"/>
      <c r="LF112" s="111"/>
      <c r="LG112" s="111"/>
      <c r="LH112" s="111"/>
      <c r="LI112" s="111"/>
      <c r="LJ112" s="111"/>
      <c r="LK112" s="111"/>
      <c r="LL112" s="111"/>
      <c r="LM112" s="111"/>
      <c r="LN112" s="111"/>
      <c r="LO112" s="111"/>
      <c r="LP112" s="111"/>
      <c r="LQ112" s="111"/>
      <c r="LR112" s="111"/>
      <c r="LS112" s="111"/>
      <c r="LT112" s="111"/>
      <c r="LU112" s="111"/>
      <c r="LV112" s="111"/>
      <c r="LW112" s="111"/>
      <c r="LX112" s="111"/>
      <c r="LY112" s="111"/>
      <c r="LZ112" s="111"/>
      <c r="MA112" s="111"/>
      <c r="MB112" s="111"/>
      <c r="MC112" s="111"/>
      <c r="MD112" s="111"/>
      <c r="ME112" s="111"/>
      <c r="MF112" s="111"/>
      <c r="MG112" s="111"/>
      <c r="MH112" s="111"/>
      <c r="MI112" s="111"/>
      <c r="MJ112" s="111"/>
      <c r="MK112" s="111"/>
      <c r="ML112" s="111"/>
      <c r="MM112" s="111"/>
      <c r="MN112" s="111"/>
      <c r="MO112" s="111"/>
      <c r="MP112" s="111"/>
      <c r="MQ112" s="111"/>
      <c r="MR112" s="111"/>
      <c r="MS112" s="111"/>
      <c r="MT112" s="111"/>
      <c r="MU112" s="111"/>
      <c r="MV112" s="111"/>
      <c r="MW112" s="111"/>
      <c r="MX112" s="111"/>
      <c r="MY112" s="111"/>
      <c r="MZ112" s="111"/>
      <c r="NA112" s="111"/>
      <c r="NB112" s="111"/>
      <c r="NC112" s="111"/>
      <c r="ND112" s="111"/>
      <c r="NE112" s="111"/>
      <c r="NF112" s="111"/>
      <c r="NG112" s="111"/>
      <c r="NH112" s="111"/>
      <c r="NI112" s="111"/>
      <c r="NJ112" s="111"/>
      <c r="NK112" s="111"/>
      <c r="NL112" s="111"/>
      <c r="NM112" s="111"/>
      <c r="NN112" s="111"/>
      <c r="NO112" s="111"/>
      <c r="NP112" s="111"/>
      <c r="NQ112" s="111"/>
      <c r="NR112" s="111"/>
      <c r="NS112" s="111"/>
      <c r="NT112" s="111"/>
      <c r="NU112" s="111"/>
      <c r="NV112" s="111"/>
      <c r="NW112" s="111"/>
      <c r="NX112" s="111"/>
      <c r="NY112" s="111"/>
      <c r="NZ112" s="111"/>
      <c r="OA112" s="111"/>
      <c r="OB112" s="111"/>
      <c r="OC112" s="111"/>
      <c r="OD112" s="111"/>
      <c r="OE112" s="111"/>
      <c r="OF112" s="111"/>
      <c r="OG112" s="111"/>
      <c r="OH112" s="111"/>
      <c r="OI112" s="111"/>
      <c r="OJ112" s="111"/>
      <c r="OK112" s="111"/>
      <c r="OL112" s="111"/>
      <c r="OM112" s="111"/>
      <c r="ON112" s="111"/>
      <c r="OO112" s="111"/>
      <c r="OP112" s="111"/>
      <c r="OQ112" s="111"/>
      <c r="OR112" s="111"/>
      <c r="OS112" s="111"/>
      <c r="OT112" s="111"/>
      <c r="OU112" s="111"/>
      <c r="OV112" s="111"/>
      <c r="OW112" s="111"/>
      <c r="OX112" s="111"/>
      <c r="OY112" s="111"/>
      <c r="OZ112" s="111"/>
      <c r="PA112" s="111"/>
      <c r="PB112" s="111"/>
      <c r="PC112" s="111"/>
      <c r="PD112" s="111"/>
      <c r="PE112" s="111"/>
      <c r="PF112" s="111"/>
      <c r="PG112" s="111"/>
      <c r="PH112" s="111"/>
      <c r="PI112" s="111"/>
      <c r="PJ112" s="111"/>
      <c r="PK112" s="111"/>
      <c r="PL112" s="111"/>
      <c r="PM112" s="111"/>
      <c r="PN112" s="111"/>
      <c r="PO112" s="111"/>
      <c r="PP112" s="111"/>
      <c r="PQ112" s="111"/>
      <c r="PR112" s="111"/>
      <c r="PS112" s="111"/>
      <c r="PT112" s="111"/>
      <c r="PU112" s="111"/>
      <c r="PV112" s="111"/>
      <c r="PW112" s="111"/>
      <c r="PX112" s="111"/>
      <c r="PY112" s="111"/>
      <c r="PZ112" s="111"/>
      <c r="QA112" s="111"/>
      <c r="QB112" s="111"/>
      <c r="QC112" s="111"/>
      <c r="QD112" s="111"/>
      <c r="QE112" s="111"/>
      <c r="QF112" s="111"/>
      <c r="QG112" s="111"/>
      <c r="QH112" s="111"/>
      <c r="QI112" s="111"/>
      <c r="QJ112" s="111"/>
      <c r="QK112" s="111"/>
      <c r="QL112" s="111"/>
      <c r="QM112" s="111"/>
      <c r="QN112" s="111"/>
      <c r="QO112" s="111"/>
      <c r="QP112" s="111"/>
      <c r="QQ112" s="111"/>
      <c r="QR112" s="111"/>
      <c r="QS112" s="111"/>
      <c r="QT112" s="111"/>
      <c r="QU112" s="111"/>
      <c r="QV112" s="111"/>
      <c r="QW112" s="111"/>
      <c r="QX112" s="111"/>
      <c r="QY112" s="111"/>
      <c r="QZ112" s="111"/>
      <c r="RA112" s="111"/>
      <c r="RB112" s="111"/>
      <c r="RC112" s="111"/>
      <c r="RD112" s="111"/>
      <c r="RE112" s="111"/>
      <c r="RF112" s="111"/>
      <c r="RG112" s="111"/>
      <c r="RH112" s="111"/>
      <c r="RI112" s="111"/>
      <c r="RJ112" s="111"/>
      <c r="RK112" s="111"/>
      <c r="RL112" s="111"/>
      <c r="RM112" s="111"/>
      <c r="RN112" s="111"/>
      <c r="RO112" s="111"/>
      <c r="RP112" s="111"/>
      <c r="RQ112" s="111"/>
      <c r="RR112" s="111"/>
      <c r="RS112" s="111"/>
      <c r="RT112" s="111"/>
      <c r="RU112" s="111"/>
      <c r="RV112" s="111"/>
      <c r="RW112" s="111"/>
      <c r="RX112" s="111"/>
      <c r="RY112" s="111"/>
      <c r="RZ112" s="111"/>
      <c r="SA112" s="111"/>
      <c r="SB112" s="111"/>
      <c r="SC112" s="111"/>
      <c r="SD112" s="111"/>
      <c r="SE112" s="111"/>
      <c r="SF112" s="111"/>
      <c r="SG112" s="111"/>
      <c r="SH112" s="111"/>
      <c r="SI112" s="111"/>
      <c r="SJ112" s="111"/>
      <c r="SK112" s="111"/>
      <c r="SL112" s="111"/>
      <c r="SM112" s="111"/>
      <c r="SN112" s="111"/>
      <c r="SO112" s="111"/>
      <c r="SP112" s="111"/>
      <c r="SQ112" s="111"/>
      <c r="SR112" s="111"/>
      <c r="SS112" s="111"/>
      <c r="ST112" s="111"/>
      <c r="SU112" s="111"/>
      <c r="SV112" s="111"/>
      <c r="SW112" s="111"/>
      <c r="SX112" s="111"/>
      <c r="SY112" s="111"/>
      <c r="SZ112" s="111"/>
      <c r="TA112" s="111"/>
      <c r="TB112" s="111"/>
      <c r="TC112" s="111"/>
      <c r="TD112" s="111"/>
      <c r="TE112" s="111"/>
      <c r="TF112" s="111"/>
      <c r="TG112" s="111"/>
      <c r="TH112" s="111"/>
      <c r="TI112" s="111"/>
      <c r="TJ112" s="111"/>
      <c r="TK112" s="111"/>
      <c r="TL112" s="111"/>
      <c r="TM112" s="111"/>
      <c r="TN112" s="111"/>
    </row>
    <row r="113" spans="1:534" x14ac:dyDescent="0.2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2"/>
      <c r="CE113" s="112"/>
      <c r="CF113" s="111"/>
      <c r="CG113" s="117"/>
      <c r="CH113" s="117"/>
      <c r="CI113" s="111"/>
      <c r="CJ113" s="111"/>
      <c r="CK113" s="111"/>
      <c r="CL113" s="117"/>
      <c r="CM113" s="111"/>
      <c r="CN113" s="117"/>
      <c r="CO113" s="117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2"/>
      <c r="FO113" s="112"/>
      <c r="FP113" s="112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  <c r="HG113" s="116"/>
      <c r="HH113" s="111"/>
      <c r="HI113" s="111"/>
      <c r="HJ113" s="111"/>
      <c r="HK113" s="111"/>
      <c r="HL113" s="111"/>
      <c r="HM113" s="111"/>
      <c r="HN113" s="111"/>
      <c r="HO113" s="111"/>
      <c r="HP113" s="111"/>
      <c r="HQ113" s="111"/>
      <c r="HR113" s="111"/>
      <c r="HS113" s="111"/>
      <c r="HT113" s="111"/>
      <c r="HU113" s="111"/>
      <c r="HV113" s="111"/>
      <c r="HW113" s="111"/>
      <c r="HX113" s="111"/>
      <c r="HY113" s="111"/>
      <c r="HZ113" s="111"/>
      <c r="IA113" s="111"/>
      <c r="IB113" s="111"/>
      <c r="IC113" s="111"/>
      <c r="ID113" s="111"/>
      <c r="IE113" s="111"/>
      <c r="IF113" s="111"/>
      <c r="IG113" s="111"/>
      <c r="IH113" s="111"/>
      <c r="II113" s="111"/>
      <c r="IJ113" s="111"/>
      <c r="IK113" s="111"/>
      <c r="IL113" s="111"/>
      <c r="IM113" s="111"/>
      <c r="IN113" s="111"/>
      <c r="IO113" s="111"/>
      <c r="IP113" s="111"/>
      <c r="IQ113" s="111"/>
      <c r="IR113" s="111"/>
      <c r="IS113" s="111"/>
      <c r="IT113" s="111"/>
      <c r="IU113" s="111"/>
      <c r="IV113" s="111"/>
      <c r="IW113" s="111"/>
      <c r="IX113" s="111"/>
      <c r="IY113" s="111"/>
      <c r="IZ113" s="111"/>
      <c r="JA113" s="111"/>
      <c r="JB113" s="111"/>
      <c r="JC113" s="111"/>
      <c r="JD113" s="111"/>
      <c r="JE113" s="111"/>
      <c r="JF113" s="111"/>
      <c r="JG113" s="111"/>
      <c r="JH113" s="111"/>
      <c r="JI113" s="111"/>
      <c r="JJ113" s="111"/>
      <c r="JK113" s="111"/>
      <c r="JL113" s="111"/>
      <c r="JM113" s="111"/>
      <c r="JN113" s="111"/>
      <c r="JO113" s="111"/>
      <c r="JP113" s="111"/>
      <c r="JQ113" s="111"/>
      <c r="JR113" s="111"/>
      <c r="JS113" s="111"/>
      <c r="JT113" s="111"/>
      <c r="JU113" s="111"/>
      <c r="JV113" s="111"/>
      <c r="JW113" s="111"/>
      <c r="JX113" s="111"/>
      <c r="JY113" s="111"/>
      <c r="JZ113" s="111"/>
      <c r="KA113" s="111"/>
      <c r="KB113" s="111"/>
      <c r="KC113" s="111"/>
      <c r="KD113" s="111"/>
      <c r="KE113" s="111"/>
      <c r="KF113" s="111"/>
      <c r="KG113" s="111"/>
      <c r="KH113" s="111"/>
      <c r="KI113" s="111"/>
      <c r="KJ113" s="111"/>
      <c r="KK113" s="111"/>
      <c r="KL113" s="111"/>
      <c r="KM113" s="111"/>
      <c r="KN113" s="111"/>
      <c r="KO113" s="111"/>
      <c r="KP113" s="111"/>
      <c r="KQ113" s="111"/>
      <c r="KR113" s="111"/>
      <c r="KS113" s="111"/>
      <c r="KT113" s="111"/>
      <c r="KU113" s="111"/>
      <c r="KV113" s="111"/>
      <c r="KW113" s="111"/>
      <c r="KX113" s="111"/>
      <c r="KY113" s="111"/>
      <c r="KZ113" s="111"/>
      <c r="LA113" s="111"/>
      <c r="LB113" s="111"/>
      <c r="LC113" s="111"/>
      <c r="LD113" s="111"/>
      <c r="LE113" s="111"/>
      <c r="LF113" s="111"/>
      <c r="LG113" s="111"/>
      <c r="LH113" s="111"/>
      <c r="LI113" s="111"/>
      <c r="LJ113" s="111"/>
      <c r="LK113" s="111"/>
      <c r="LL113" s="111"/>
      <c r="LM113" s="111"/>
      <c r="LN113" s="111"/>
      <c r="LO113" s="111"/>
      <c r="LP113" s="111"/>
      <c r="LQ113" s="111"/>
      <c r="LR113" s="111"/>
      <c r="LS113" s="111"/>
      <c r="LT113" s="111"/>
      <c r="LU113" s="111"/>
      <c r="LV113" s="111"/>
      <c r="LW113" s="111"/>
      <c r="LX113" s="111"/>
      <c r="LY113" s="111"/>
      <c r="LZ113" s="111"/>
      <c r="MA113" s="111"/>
      <c r="MB113" s="111"/>
      <c r="MC113" s="111"/>
      <c r="MD113" s="111"/>
      <c r="ME113" s="111"/>
      <c r="MF113" s="111"/>
      <c r="MG113" s="111"/>
      <c r="MH113" s="111"/>
      <c r="MI113" s="111"/>
      <c r="MJ113" s="111"/>
      <c r="MK113" s="111"/>
      <c r="ML113" s="111"/>
      <c r="MM113" s="111"/>
      <c r="MN113" s="111"/>
      <c r="MO113" s="111"/>
      <c r="MP113" s="111"/>
      <c r="MQ113" s="111"/>
      <c r="MR113" s="111"/>
      <c r="MS113" s="111"/>
      <c r="MT113" s="111"/>
      <c r="MU113" s="111"/>
      <c r="MV113" s="111"/>
      <c r="MW113" s="111"/>
      <c r="MX113" s="111"/>
      <c r="MY113" s="111"/>
      <c r="MZ113" s="111"/>
      <c r="NA113" s="111"/>
      <c r="NB113" s="111"/>
      <c r="NC113" s="111"/>
      <c r="ND113" s="111"/>
      <c r="NE113" s="111"/>
      <c r="NF113" s="111"/>
      <c r="NG113" s="111"/>
      <c r="NH113" s="111"/>
      <c r="NI113" s="111"/>
      <c r="NJ113" s="111"/>
      <c r="NK113" s="111"/>
      <c r="NL113" s="111"/>
      <c r="NM113" s="111"/>
      <c r="NN113" s="111"/>
      <c r="NO113" s="111"/>
      <c r="NP113" s="111"/>
      <c r="NQ113" s="111"/>
      <c r="NR113" s="111"/>
      <c r="NS113" s="111"/>
      <c r="NT113" s="111"/>
      <c r="NU113" s="111"/>
      <c r="NV113" s="111"/>
      <c r="NW113" s="111"/>
      <c r="NX113" s="111"/>
      <c r="NY113" s="111"/>
      <c r="NZ113" s="111"/>
      <c r="OA113" s="111"/>
      <c r="OB113" s="111"/>
      <c r="OC113" s="111"/>
      <c r="OD113" s="111"/>
      <c r="OE113" s="111"/>
      <c r="OF113" s="111"/>
      <c r="OG113" s="111"/>
      <c r="OH113" s="111"/>
      <c r="OI113" s="111"/>
      <c r="OJ113" s="111"/>
      <c r="OK113" s="111"/>
      <c r="OL113" s="111"/>
      <c r="OM113" s="111"/>
      <c r="ON113" s="111"/>
      <c r="OO113" s="111"/>
      <c r="OP113" s="111"/>
      <c r="OQ113" s="111"/>
      <c r="OR113" s="111"/>
      <c r="OS113" s="111"/>
      <c r="OT113" s="111"/>
      <c r="OU113" s="111"/>
      <c r="OV113" s="111"/>
      <c r="OW113" s="111"/>
      <c r="OX113" s="111"/>
      <c r="OY113" s="111"/>
      <c r="OZ113" s="111"/>
      <c r="PA113" s="111"/>
      <c r="PB113" s="111"/>
      <c r="PC113" s="111"/>
      <c r="PD113" s="111"/>
      <c r="PE113" s="111"/>
      <c r="PF113" s="111"/>
      <c r="PG113" s="111"/>
      <c r="PH113" s="111"/>
      <c r="PI113" s="111"/>
      <c r="PJ113" s="111"/>
      <c r="PK113" s="111"/>
      <c r="PL113" s="111"/>
      <c r="PM113" s="111"/>
      <c r="PN113" s="111"/>
      <c r="PO113" s="111"/>
      <c r="PP113" s="111"/>
      <c r="PQ113" s="111"/>
      <c r="PR113" s="111"/>
      <c r="PS113" s="111"/>
      <c r="PT113" s="111"/>
      <c r="PU113" s="111"/>
      <c r="PV113" s="111"/>
      <c r="PW113" s="111"/>
      <c r="PX113" s="111"/>
      <c r="PY113" s="111"/>
      <c r="PZ113" s="111"/>
      <c r="QA113" s="111"/>
      <c r="QB113" s="111"/>
      <c r="QC113" s="111"/>
      <c r="QD113" s="111"/>
      <c r="QE113" s="111"/>
      <c r="QF113" s="111"/>
      <c r="QG113" s="111"/>
      <c r="QH113" s="111"/>
      <c r="QI113" s="111"/>
      <c r="QJ113" s="111"/>
      <c r="QK113" s="111"/>
      <c r="QL113" s="111"/>
      <c r="QM113" s="111"/>
      <c r="QN113" s="111"/>
      <c r="QO113" s="111"/>
      <c r="QP113" s="111"/>
      <c r="QQ113" s="111"/>
      <c r="QR113" s="111"/>
      <c r="QS113" s="111"/>
      <c r="QT113" s="111"/>
      <c r="QU113" s="111"/>
      <c r="QV113" s="111"/>
      <c r="QW113" s="111"/>
      <c r="QX113" s="111"/>
      <c r="QY113" s="111"/>
      <c r="QZ113" s="111"/>
      <c r="RA113" s="111"/>
      <c r="RB113" s="111"/>
      <c r="RC113" s="111"/>
      <c r="RD113" s="111"/>
      <c r="RE113" s="111"/>
      <c r="RF113" s="111"/>
      <c r="RG113" s="111"/>
      <c r="RH113" s="111"/>
      <c r="RI113" s="111"/>
      <c r="RJ113" s="111"/>
      <c r="RK113" s="111"/>
      <c r="RL113" s="111"/>
      <c r="RM113" s="111"/>
      <c r="RN113" s="111"/>
      <c r="RO113" s="111"/>
      <c r="RP113" s="111"/>
      <c r="RQ113" s="111"/>
      <c r="RR113" s="111"/>
      <c r="RS113" s="111"/>
      <c r="RT113" s="111"/>
      <c r="RU113" s="111"/>
      <c r="RV113" s="111"/>
      <c r="RW113" s="111"/>
      <c r="RX113" s="111"/>
      <c r="RY113" s="111"/>
      <c r="RZ113" s="111"/>
      <c r="SA113" s="111"/>
      <c r="SB113" s="111"/>
      <c r="SC113" s="111"/>
      <c r="SD113" s="111"/>
      <c r="SE113" s="111"/>
      <c r="SF113" s="111"/>
      <c r="SG113" s="111"/>
      <c r="SH113" s="111"/>
      <c r="SI113" s="111"/>
      <c r="SJ113" s="111"/>
      <c r="SK113" s="111"/>
      <c r="SL113" s="111"/>
      <c r="SM113" s="111"/>
      <c r="SN113" s="111"/>
      <c r="SO113" s="111"/>
      <c r="SP113" s="111"/>
      <c r="SQ113" s="111"/>
      <c r="SR113" s="111"/>
      <c r="SS113" s="111"/>
      <c r="ST113" s="111"/>
      <c r="SU113" s="111"/>
      <c r="SV113" s="111"/>
      <c r="SW113" s="111"/>
      <c r="SX113" s="111"/>
      <c r="SY113" s="111"/>
      <c r="SZ113" s="111"/>
      <c r="TA113" s="111"/>
      <c r="TB113" s="111"/>
      <c r="TC113" s="111"/>
      <c r="TD113" s="111"/>
      <c r="TE113" s="111"/>
      <c r="TF113" s="111"/>
      <c r="TG113" s="111"/>
      <c r="TH113" s="111"/>
      <c r="TI113" s="111"/>
      <c r="TJ113" s="111"/>
      <c r="TK113" s="111"/>
      <c r="TL113" s="111"/>
      <c r="TM113" s="111"/>
      <c r="TN113" s="111"/>
    </row>
    <row r="114" spans="1:534" ht="12.75" customHeight="1" x14ac:dyDescent="0.2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4"/>
      <c r="CE114" s="114"/>
      <c r="CF114" s="111"/>
      <c r="CG114" s="117"/>
      <c r="CH114" s="117"/>
      <c r="CI114" s="111"/>
      <c r="CJ114" s="111"/>
      <c r="CK114" s="111"/>
      <c r="CL114" s="117"/>
      <c r="CM114" s="111"/>
      <c r="CN114" s="117"/>
      <c r="CO114" s="117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2"/>
      <c r="FO114" s="112"/>
      <c r="FP114" s="112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  <c r="HG114" s="116"/>
      <c r="HH114" s="111"/>
      <c r="HI114" s="111"/>
      <c r="HJ114" s="111"/>
      <c r="HK114" s="111"/>
      <c r="HL114" s="111"/>
      <c r="HM114" s="111"/>
      <c r="HN114" s="111"/>
      <c r="HO114" s="111"/>
      <c r="HP114" s="111"/>
      <c r="HQ114" s="111"/>
      <c r="HR114" s="111"/>
      <c r="HS114" s="111"/>
      <c r="HT114" s="111"/>
      <c r="HU114" s="111"/>
      <c r="HV114" s="111"/>
      <c r="HW114" s="111"/>
      <c r="HX114" s="111"/>
      <c r="HY114" s="111"/>
      <c r="HZ114" s="111"/>
      <c r="IA114" s="111"/>
      <c r="IB114" s="111"/>
      <c r="IC114" s="111"/>
      <c r="ID114" s="111"/>
      <c r="IE114" s="111"/>
      <c r="IF114" s="111"/>
      <c r="IG114" s="111"/>
      <c r="IH114" s="111"/>
      <c r="II114" s="111"/>
      <c r="IJ114" s="111"/>
      <c r="IK114" s="111"/>
      <c r="IL114" s="111"/>
      <c r="IM114" s="111"/>
      <c r="IN114" s="111"/>
      <c r="IO114" s="111"/>
      <c r="IP114" s="111"/>
      <c r="IQ114" s="111"/>
      <c r="IR114" s="111"/>
      <c r="IS114" s="111"/>
      <c r="IT114" s="111"/>
      <c r="IU114" s="111"/>
      <c r="IV114" s="111"/>
      <c r="IW114" s="111"/>
      <c r="IX114" s="111"/>
      <c r="IY114" s="111"/>
      <c r="IZ114" s="111"/>
      <c r="JA114" s="111"/>
      <c r="JB114" s="111"/>
      <c r="JC114" s="111"/>
      <c r="JD114" s="111"/>
      <c r="JE114" s="111"/>
      <c r="JF114" s="111"/>
      <c r="JG114" s="111"/>
      <c r="JH114" s="111"/>
      <c r="JI114" s="111"/>
      <c r="JJ114" s="111"/>
      <c r="JK114" s="111"/>
      <c r="JL114" s="111"/>
      <c r="JM114" s="111"/>
      <c r="JN114" s="111"/>
      <c r="JO114" s="111"/>
      <c r="JP114" s="111"/>
      <c r="JQ114" s="111"/>
      <c r="JR114" s="111"/>
      <c r="JS114" s="111"/>
      <c r="JT114" s="111"/>
      <c r="JU114" s="111"/>
      <c r="JV114" s="111"/>
      <c r="JW114" s="111"/>
      <c r="JX114" s="111"/>
      <c r="JY114" s="111"/>
      <c r="JZ114" s="111"/>
      <c r="KA114" s="111"/>
      <c r="KB114" s="111"/>
      <c r="KC114" s="111"/>
      <c r="KD114" s="111"/>
      <c r="KE114" s="111"/>
      <c r="KF114" s="111"/>
      <c r="KG114" s="111"/>
      <c r="KH114" s="111"/>
      <c r="KI114" s="111"/>
      <c r="KJ114" s="111"/>
      <c r="KK114" s="111"/>
      <c r="KL114" s="111"/>
      <c r="KM114" s="111"/>
      <c r="KN114" s="111"/>
      <c r="KO114" s="111"/>
      <c r="KP114" s="111"/>
      <c r="KQ114" s="111"/>
      <c r="KR114" s="111"/>
      <c r="KS114" s="111"/>
      <c r="KT114" s="111"/>
      <c r="KU114" s="111"/>
      <c r="KV114" s="111"/>
      <c r="KW114" s="111"/>
      <c r="KX114" s="111"/>
      <c r="KY114" s="111"/>
      <c r="KZ114" s="111"/>
      <c r="LA114" s="111"/>
      <c r="LB114" s="111"/>
      <c r="LC114" s="111"/>
      <c r="LD114" s="111"/>
      <c r="LE114" s="111"/>
      <c r="LF114" s="111"/>
      <c r="LG114" s="111"/>
      <c r="LH114" s="111"/>
      <c r="LI114" s="111"/>
      <c r="LJ114" s="111"/>
      <c r="LK114" s="111"/>
      <c r="LL114" s="111"/>
      <c r="LM114" s="111"/>
      <c r="LN114" s="111"/>
      <c r="LO114" s="111"/>
      <c r="LP114" s="111"/>
      <c r="LQ114" s="111"/>
      <c r="LR114" s="111"/>
      <c r="LS114" s="111"/>
      <c r="LT114" s="111"/>
      <c r="LU114" s="111"/>
      <c r="LV114" s="111"/>
      <c r="LW114" s="111"/>
      <c r="LX114" s="111"/>
      <c r="LY114" s="111"/>
      <c r="LZ114" s="111"/>
      <c r="MA114" s="111"/>
      <c r="MB114" s="111"/>
      <c r="MC114" s="111"/>
      <c r="MD114" s="111"/>
      <c r="ME114" s="111"/>
      <c r="MF114" s="111"/>
      <c r="MG114" s="111"/>
      <c r="MH114" s="111"/>
      <c r="MI114" s="111"/>
      <c r="MJ114" s="111"/>
      <c r="MK114" s="111"/>
      <c r="ML114" s="111"/>
      <c r="MM114" s="111"/>
      <c r="MN114" s="111"/>
      <c r="MO114" s="111"/>
      <c r="MP114" s="111"/>
      <c r="MQ114" s="111"/>
      <c r="MR114" s="111"/>
      <c r="MS114" s="111"/>
      <c r="MT114" s="111"/>
      <c r="MU114" s="111"/>
      <c r="MV114" s="111"/>
      <c r="MW114" s="111"/>
      <c r="MX114" s="111"/>
      <c r="MY114" s="111"/>
      <c r="MZ114" s="111"/>
      <c r="NA114" s="111"/>
      <c r="NB114" s="111"/>
      <c r="NC114" s="111"/>
      <c r="ND114" s="111"/>
      <c r="NE114" s="111"/>
      <c r="NF114" s="111"/>
      <c r="NG114" s="111"/>
      <c r="NH114" s="111"/>
      <c r="NI114" s="111"/>
      <c r="NJ114" s="111"/>
      <c r="NK114" s="111"/>
      <c r="NL114" s="111"/>
      <c r="NM114" s="111"/>
      <c r="NN114" s="111"/>
      <c r="NO114" s="111"/>
      <c r="NP114" s="111"/>
      <c r="NQ114" s="111"/>
      <c r="NR114" s="111"/>
      <c r="NS114" s="111"/>
      <c r="NT114" s="111"/>
      <c r="NU114" s="111"/>
      <c r="NV114" s="111"/>
      <c r="NW114" s="111"/>
      <c r="NX114" s="111"/>
      <c r="NY114" s="111"/>
      <c r="NZ114" s="111"/>
      <c r="OA114" s="111"/>
      <c r="OB114" s="111"/>
      <c r="OC114" s="111"/>
      <c r="OD114" s="111"/>
      <c r="OE114" s="111"/>
      <c r="OF114" s="111"/>
      <c r="OG114" s="111"/>
      <c r="OH114" s="111"/>
      <c r="OI114" s="111"/>
      <c r="OJ114" s="111"/>
      <c r="OK114" s="111"/>
      <c r="OL114" s="111"/>
      <c r="OM114" s="111"/>
      <c r="ON114" s="111"/>
      <c r="OO114" s="111"/>
      <c r="OP114" s="111"/>
      <c r="OQ114" s="111"/>
      <c r="OR114" s="111"/>
      <c r="OS114" s="111"/>
      <c r="OT114" s="111"/>
      <c r="OU114" s="111"/>
      <c r="OV114" s="111"/>
      <c r="OW114" s="111"/>
      <c r="OX114" s="111"/>
      <c r="OY114" s="111"/>
      <c r="OZ114" s="111"/>
      <c r="PA114" s="111"/>
      <c r="PB114" s="111"/>
      <c r="PC114" s="111"/>
      <c r="PD114" s="111"/>
      <c r="PE114" s="111"/>
      <c r="PF114" s="111"/>
      <c r="PG114" s="111"/>
      <c r="PH114" s="111"/>
      <c r="PI114" s="111"/>
      <c r="PJ114" s="111"/>
      <c r="PK114" s="111"/>
      <c r="PL114" s="111"/>
      <c r="PM114" s="111"/>
      <c r="PN114" s="111"/>
      <c r="PO114" s="111"/>
      <c r="PP114" s="111"/>
      <c r="PQ114" s="111"/>
      <c r="PR114" s="111"/>
      <c r="PS114" s="111"/>
      <c r="PT114" s="111"/>
      <c r="PU114" s="111"/>
      <c r="PV114" s="111"/>
      <c r="PW114" s="111"/>
      <c r="PX114" s="111"/>
      <c r="PY114" s="111"/>
      <c r="PZ114" s="111"/>
      <c r="QA114" s="111"/>
      <c r="QB114" s="111"/>
      <c r="QC114" s="111"/>
      <c r="QD114" s="111"/>
      <c r="QE114" s="111"/>
      <c r="QF114" s="111"/>
      <c r="QG114" s="111"/>
      <c r="QH114" s="111"/>
      <c r="QI114" s="111"/>
      <c r="QJ114" s="111"/>
      <c r="QK114" s="111"/>
      <c r="QL114" s="111"/>
      <c r="QM114" s="111"/>
      <c r="QN114" s="111"/>
      <c r="QO114" s="111"/>
      <c r="QP114" s="111"/>
      <c r="QQ114" s="111"/>
      <c r="QR114" s="111"/>
      <c r="QS114" s="111"/>
      <c r="QT114" s="111"/>
      <c r="QU114" s="111"/>
      <c r="QV114" s="111"/>
      <c r="QW114" s="111"/>
      <c r="QX114" s="111"/>
      <c r="QY114" s="111"/>
      <c r="QZ114" s="111"/>
      <c r="RA114" s="111"/>
      <c r="RB114" s="111"/>
      <c r="RC114" s="111"/>
      <c r="RD114" s="111"/>
      <c r="RE114" s="111"/>
      <c r="RF114" s="111"/>
      <c r="RG114" s="111"/>
      <c r="RH114" s="111"/>
      <c r="RI114" s="111"/>
      <c r="RJ114" s="111"/>
      <c r="RK114" s="111"/>
      <c r="RL114" s="111"/>
      <c r="RM114" s="111"/>
      <c r="RN114" s="111"/>
      <c r="RO114" s="111"/>
      <c r="RP114" s="111"/>
      <c r="RQ114" s="111"/>
      <c r="RR114" s="111"/>
      <c r="RS114" s="111"/>
      <c r="RT114" s="111"/>
      <c r="RU114" s="111"/>
      <c r="RV114" s="111"/>
      <c r="RW114" s="111"/>
      <c r="RX114" s="111"/>
      <c r="RY114" s="111"/>
      <c r="RZ114" s="111"/>
      <c r="SA114" s="111"/>
      <c r="SB114" s="111"/>
      <c r="SC114" s="111"/>
      <c r="SD114" s="111"/>
      <c r="SE114" s="111"/>
      <c r="SF114" s="111"/>
      <c r="SG114" s="111"/>
      <c r="SH114" s="111"/>
      <c r="SI114" s="111"/>
      <c r="SJ114" s="111"/>
      <c r="SK114" s="111"/>
      <c r="SL114" s="111"/>
      <c r="SM114" s="111"/>
      <c r="SN114" s="111"/>
      <c r="SO114" s="111"/>
      <c r="SP114" s="111"/>
      <c r="SQ114" s="111"/>
      <c r="SR114" s="111"/>
      <c r="SS114" s="111"/>
      <c r="ST114" s="111"/>
      <c r="SU114" s="111"/>
      <c r="SV114" s="111"/>
      <c r="SW114" s="111"/>
      <c r="SX114" s="111"/>
      <c r="SY114" s="111"/>
      <c r="SZ114" s="111"/>
      <c r="TA114" s="111"/>
      <c r="TB114" s="111"/>
      <c r="TC114" s="111"/>
      <c r="TD114" s="111"/>
      <c r="TE114" s="111"/>
      <c r="TF114" s="111"/>
      <c r="TG114" s="111"/>
      <c r="TH114" s="111"/>
      <c r="TI114" s="111"/>
      <c r="TJ114" s="111"/>
      <c r="TK114" s="111"/>
      <c r="TL114" s="111"/>
      <c r="TM114" s="111"/>
      <c r="TN114" s="111"/>
    </row>
    <row r="115" spans="1:534" x14ac:dyDescent="0.2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4"/>
      <c r="CE115" s="114"/>
      <c r="CF115" s="111"/>
      <c r="CG115" s="117"/>
      <c r="CH115" s="117"/>
      <c r="CI115" s="111"/>
      <c r="CJ115" s="111"/>
      <c r="CK115" s="111"/>
      <c r="CL115" s="117"/>
      <c r="CM115" s="111"/>
      <c r="CN115" s="117"/>
      <c r="CO115" s="117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2"/>
      <c r="FO115" s="112"/>
      <c r="FP115" s="112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  <c r="HG115" s="116"/>
      <c r="HH115" s="111"/>
      <c r="HI115" s="111"/>
      <c r="HJ115" s="111"/>
      <c r="HK115" s="111"/>
      <c r="HL115" s="111"/>
      <c r="HM115" s="111"/>
      <c r="HN115" s="111"/>
      <c r="HO115" s="111"/>
      <c r="HP115" s="111"/>
      <c r="HQ115" s="111"/>
      <c r="HR115" s="111"/>
      <c r="HS115" s="111"/>
      <c r="HT115" s="111"/>
      <c r="HU115" s="111"/>
      <c r="HV115" s="111"/>
      <c r="HW115" s="111"/>
      <c r="HX115" s="111"/>
      <c r="HY115" s="111"/>
      <c r="HZ115" s="111"/>
      <c r="IA115" s="111"/>
      <c r="IB115" s="111"/>
      <c r="IC115" s="111"/>
      <c r="ID115" s="111"/>
      <c r="IE115" s="111"/>
      <c r="IF115" s="111"/>
      <c r="IG115" s="111"/>
      <c r="IH115" s="111"/>
      <c r="II115" s="111"/>
      <c r="IJ115" s="111"/>
      <c r="IK115" s="111"/>
      <c r="IL115" s="111"/>
      <c r="IM115" s="111"/>
      <c r="IN115" s="111"/>
      <c r="IO115" s="111"/>
      <c r="IP115" s="111"/>
      <c r="IQ115" s="111"/>
      <c r="IR115" s="111"/>
      <c r="IS115" s="111"/>
      <c r="IT115" s="111"/>
      <c r="IU115" s="111"/>
      <c r="IV115" s="111"/>
      <c r="IW115" s="111"/>
      <c r="IX115" s="111"/>
      <c r="IY115" s="111"/>
      <c r="IZ115" s="111"/>
      <c r="JA115" s="111"/>
      <c r="JB115" s="111"/>
      <c r="JC115" s="111"/>
      <c r="JD115" s="111"/>
      <c r="JE115" s="111"/>
      <c r="JF115" s="111"/>
      <c r="JG115" s="111"/>
      <c r="JH115" s="111"/>
      <c r="JI115" s="111"/>
      <c r="JJ115" s="111"/>
      <c r="JK115" s="111"/>
      <c r="JL115" s="111"/>
      <c r="JM115" s="111"/>
      <c r="JN115" s="111"/>
      <c r="JO115" s="111"/>
      <c r="JP115" s="111"/>
      <c r="JQ115" s="111"/>
      <c r="JR115" s="111"/>
      <c r="JS115" s="111"/>
      <c r="JT115" s="111"/>
      <c r="JU115" s="111"/>
      <c r="JV115" s="111"/>
      <c r="JW115" s="111"/>
      <c r="JX115" s="111"/>
      <c r="JY115" s="111"/>
      <c r="JZ115" s="111"/>
      <c r="KA115" s="111"/>
      <c r="KB115" s="111"/>
      <c r="KC115" s="111"/>
      <c r="KD115" s="111"/>
      <c r="KE115" s="111"/>
      <c r="KF115" s="111"/>
      <c r="KG115" s="111"/>
      <c r="KH115" s="111"/>
      <c r="KI115" s="111"/>
      <c r="KJ115" s="111"/>
      <c r="KK115" s="111"/>
      <c r="KL115" s="111"/>
      <c r="KM115" s="111"/>
      <c r="KN115" s="111"/>
      <c r="KO115" s="111"/>
      <c r="KP115" s="111"/>
      <c r="KQ115" s="111"/>
      <c r="KR115" s="111"/>
      <c r="KS115" s="111"/>
      <c r="KT115" s="111"/>
      <c r="KU115" s="111"/>
      <c r="KV115" s="111"/>
      <c r="KW115" s="111"/>
      <c r="KX115" s="111"/>
      <c r="KY115" s="111"/>
      <c r="KZ115" s="111"/>
      <c r="LA115" s="111"/>
      <c r="LB115" s="111"/>
      <c r="LC115" s="111"/>
      <c r="LD115" s="111"/>
      <c r="LE115" s="111"/>
      <c r="LF115" s="111"/>
      <c r="LG115" s="111"/>
      <c r="LH115" s="111"/>
      <c r="LI115" s="111"/>
      <c r="LJ115" s="111"/>
      <c r="LK115" s="111"/>
      <c r="LL115" s="111"/>
      <c r="LM115" s="111"/>
      <c r="LN115" s="111"/>
      <c r="LO115" s="111"/>
      <c r="LP115" s="111"/>
      <c r="LQ115" s="111"/>
      <c r="LR115" s="111"/>
      <c r="LS115" s="111"/>
      <c r="LT115" s="111"/>
      <c r="LU115" s="111"/>
      <c r="LV115" s="111"/>
      <c r="LW115" s="111"/>
      <c r="LX115" s="111"/>
      <c r="LY115" s="111"/>
      <c r="LZ115" s="111"/>
      <c r="MA115" s="111"/>
      <c r="MB115" s="111"/>
      <c r="MC115" s="111"/>
      <c r="MD115" s="111"/>
      <c r="ME115" s="111"/>
      <c r="MF115" s="111"/>
      <c r="MG115" s="111"/>
      <c r="MH115" s="111"/>
      <c r="MI115" s="111"/>
      <c r="MJ115" s="111"/>
      <c r="MK115" s="111"/>
      <c r="ML115" s="111"/>
      <c r="MM115" s="111"/>
      <c r="MN115" s="111"/>
      <c r="MO115" s="111"/>
      <c r="MP115" s="111"/>
      <c r="MQ115" s="111"/>
      <c r="MR115" s="111"/>
      <c r="MS115" s="111"/>
      <c r="MT115" s="111"/>
      <c r="MU115" s="111"/>
      <c r="MV115" s="111"/>
      <c r="MW115" s="111"/>
      <c r="MX115" s="111"/>
      <c r="MY115" s="111"/>
      <c r="MZ115" s="111"/>
      <c r="NA115" s="111"/>
      <c r="NB115" s="111"/>
      <c r="NC115" s="111"/>
      <c r="ND115" s="111"/>
      <c r="NE115" s="111"/>
      <c r="NF115" s="111"/>
      <c r="NG115" s="111"/>
      <c r="NH115" s="111"/>
      <c r="NI115" s="111"/>
      <c r="NJ115" s="111"/>
      <c r="NK115" s="111"/>
      <c r="NL115" s="111"/>
      <c r="NM115" s="111"/>
      <c r="NN115" s="111"/>
      <c r="NO115" s="111"/>
      <c r="NP115" s="111"/>
      <c r="NQ115" s="111"/>
      <c r="NR115" s="111"/>
      <c r="NS115" s="111"/>
      <c r="NT115" s="111"/>
      <c r="NU115" s="111"/>
      <c r="NV115" s="111"/>
      <c r="NW115" s="111"/>
      <c r="NX115" s="111"/>
      <c r="NY115" s="111"/>
      <c r="NZ115" s="111"/>
      <c r="OA115" s="111"/>
      <c r="OB115" s="111"/>
      <c r="OC115" s="111"/>
      <c r="OD115" s="111"/>
      <c r="OE115" s="111"/>
      <c r="OF115" s="111"/>
      <c r="OG115" s="111"/>
      <c r="OH115" s="111"/>
      <c r="OI115" s="111"/>
      <c r="OJ115" s="111"/>
      <c r="OK115" s="111"/>
      <c r="OL115" s="111"/>
      <c r="OM115" s="111"/>
      <c r="ON115" s="111"/>
      <c r="OO115" s="111"/>
      <c r="OP115" s="111"/>
      <c r="OQ115" s="111"/>
      <c r="OR115" s="111"/>
      <c r="OS115" s="111"/>
      <c r="OT115" s="111"/>
      <c r="OU115" s="111"/>
      <c r="OV115" s="111"/>
      <c r="OW115" s="111"/>
      <c r="OX115" s="111"/>
      <c r="OY115" s="111"/>
      <c r="OZ115" s="111"/>
      <c r="PA115" s="111"/>
      <c r="PB115" s="111"/>
      <c r="PC115" s="111"/>
      <c r="PD115" s="111"/>
      <c r="PE115" s="111"/>
      <c r="PF115" s="111"/>
      <c r="PG115" s="111"/>
      <c r="PH115" s="111"/>
      <c r="PI115" s="111"/>
      <c r="PJ115" s="111"/>
      <c r="PK115" s="111"/>
      <c r="PL115" s="111"/>
      <c r="PM115" s="111"/>
      <c r="PN115" s="111"/>
      <c r="PO115" s="111"/>
      <c r="PP115" s="111"/>
      <c r="PQ115" s="111"/>
      <c r="PR115" s="111"/>
      <c r="PS115" s="111"/>
      <c r="PT115" s="111"/>
      <c r="PU115" s="111"/>
      <c r="PV115" s="111"/>
      <c r="PW115" s="111"/>
      <c r="PX115" s="111"/>
      <c r="PY115" s="111"/>
      <c r="PZ115" s="111"/>
      <c r="QA115" s="111"/>
      <c r="QB115" s="111"/>
      <c r="QC115" s="111"/>
      <c r="QD115" s="111"/>
      <c r="QE115" s="111"/>
      <c r="QF115" s="111"/>
      <c r="QG115" s="111"/>
      <c r="QH115" s="111"/>
      <c r="QI115" s="111"/>
      <c r="QJ115" s="111"/>
      <c r="QK115" s="111"/>
      <c r="QL115" s="111"/>
      <c r="QM115" s="111"/>
      <c r="QN115" s="111"/>
      <c r="QO115" s="111"/>
      <c r="QP115" s="111"/>
      <c r="QQ115" s="111"/>
      <c r="QR115" s="111"/>
      <c r="QS115" s="111"/>
      <c r="QT115" s="111"/>
      <c r="QU115" s="111"/>
      <c r="QV115" s="111"/>
      <c r="QW115" s="111"/>
      <c r="QX115" s="111"/>
      <c r="QY115" s="111"/>
      <c r="QZ115" s="111"/>
      <c r="RA115" s="111"/>
      <c r="RB115" s="111"/>
      <c r="RC115" s="111"/>
      <c r="RD115" s="111"/>
      <c r="RE115" s="111"/>
      <c r="RF115" s="111"/>
      <c r="RG115" s="111"/>
      <c r="RH115" s="111"/>
      <c r="RI115" s="111"/>
      <c r="RJ115" s="111"/>
      <c r="RK115" s="111"/>
      <c r="RL115" s="111"/>
      <c r="RM115" s="111"/>
      <c r="RN115" s="111"/>
      <c r="RO115" s="111"/>
      <c r="RP115" s="111"/>
      <c r="RQ115" s="111"/>
      <c r="RR115" s="111"/>
      <c r="RS115" s="111"/>
      <c r="RT115" s="111"/>
      <c r="RU115" s="111"/>
      <c r="RV115" s="111"/>
      <c r="RW115" s="111"/>
      <c r="RX115" s="111"/>
      <c r="RY115" s="111"/>
      <c r="RZ115" s="111"/>
      <c r="SA115" s="111"/>
      <c r="SB115" s="111"/>
      <c r="SC115" s="111"/>
      <c r="SD115" s="111"/>
      <c r="SE115" s="111"/>
      <c r="SF115" s="111"/>
      <c r="SG115" s="111"/>
      <c r="SH115" s="111"/>
      <c r="SI115" s="111"/>
      <c r="SJ115" s="111"/>
      <c r="SK115" s="111"/>
      <c r="SL115" s="111"/>
      <c r="SM115" s="111"/>
      <c r="SN115" s="111"/>
      <c r="SO115" s="111"/>
      <c r="SP115" s="111"/>
      <c r="SQ115" s="111"/>
      <c r="SR115" s="111"/>
      <c r="SS115" s="111"/>
      <c r="ST115" s="111"/>
      <c r="SU115" s="111"/>
      <c r="SV115" s="111"/>
      <c r="SW115" s="111"/>
      <c r="SX115" s="111"/>
      <c r="SY115" s="111"/>
      <c r="SZ115" s="111"/>
      <c r="TA115" s="111"/>
      <c r="TB115" s="111"/>
      <c r="TC115" s="111"/>
      <c r="TD115" s="111"/>
      <c r="TE115" s="111"/>
      <c r="TF115" s="111"/>
      <c r="TG115" s="111"/>
      <c r="TH115" s="111"/>
      <c r="TI115" s="111"/>
      <c r="TJ115" s="111"/>
      <c r="TK115" s="111"/>
      <c r="TL115" s="111"/>
      <c r="TM115" s="111"/>
      <c r="TN115" s="111"/>
    </row>
    <row r="116" spans="1:534" x14ac:dyDescent="0.2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4"/>
      <c r="CE116" s="114"/>
      <c r="CF116" s="111"/>
      <c r="CG116" s="117"/>
      <c r="CH116" s="117"/>
      <c r="CI116" s="111"/>
      <c r="CJ116" s="111"/>
      <c r="CK116" s="111"/>
      <c r="CL116" s="117"/>
      <c r="CM116" s="111"/>
      <c r="CN116" s="117"/>
      <c r="CO116" s="117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2"/>
      <c r="FO116" s="112"/>
      <c r="FP116" s="112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  <c r="HG116" s="116"/>
      <c r="HH116" s="111"/>
      <c r="HI116" s="111"/>
      <c r="HJ116" s="111"/>
      <c r="HK116" s="111"/>
      <c r="HL116" s="111"/>
      <c r="HM116" s="111"/>
      <c r="HN116" s="111"/>
      <c r="HO116" s="111"/>
      <c r="HP116" s="111"/>
      <c r="HQ116" s="111"/>
      <c r="HR116" s="111"/>
      <c r="HS116" s="111"/>
      <c r="HT116" s="111"/>
      <c r="HU116" s="111"/>
      <c r="HV116" s="111"/>
      <c r="HW116" s="111"/>
      <c r="HX116" s="111"/>
      <c r="HY116" s="111"/>
      <c r="HZ116" s="111"/>
      <c r="IA116" s="111"/>
      <c r="IB116" s="111"/>
      <c r="IC116" s="111"/>
      <c r="ID116" s="111"/>
      <c r="IE116" s="111"/>
      <c r="IF116" s="111"/>
      <c r="IG116" s="111"/>
      <c r="IH116" s="111"/>
      <c r="II116" s="111"/>
      <c r="IJ116" s="111"/>
      <c r="IK116" s="111"/>
      <c r="IL116" s="111"/>
      <c r="IM116" s="111"/>
      <c r="IN116" s="111"/>
      <c r="IO116" s="111"/>
      <c r="IP116" s="111"/>
      <c r="IQ116" s="111"/>
      <c r="IR116" s="111"/>
      <c r="IS116" s="111"/>
      <c r="IT116" s="111"/>
      <c r="IU116" s="111"/>
      <c r="IV116" s="111"/>
      <c r="IW116" s="111"/>
      <c r="IX116" s="111"/>
      <c r="IY116" s="111"/>
      <c r="IZ116" s="111"/>
      <c r="JA116" s="111"/>
      <c r="JB116" s="111"/>
      <c r="JC116" s="111"/>
      <c r="JD116" s="111"/>
      <c r="JE116" s="111"/>
      <c r="JF116" s="111"/>
      <c r="JG116" s="111"/>
      <c r="JH116" s="111"/>
      <c r="JI116" s="111"/>
      <c r="JJ116" s="111"/>
      <c r="JK116" s="111"/>
      <c r="JL116" s="111"/>
      <c r="JM116" s="111"/>
      <c r="JN116" s="111"/>
      <c r="JO116" s="111"/>
      <c r="JP116" s="111"/>
      <c r="JQ116" s="111"/>
      <c r="JR116" s="111"/>
      <c r="JS116" s="111"/>
      <c r="JT116" s="111"/>
      <c r="JU116" s="111"/>
      <c r="JV116" s="111"/>
      <c r="JW116" s="111"/>
      <c r="JX116" s="111"/>
      <c r="JY116" s="111"/>
      <c r="JZ116" s="111"/>
      <c r="KA116" s="111"/>
      <c r="KB116" s="111"/>
      <c r="KC116" s="111"/>
      <c r="KD116" s="111"/>
      <c r="KE116" s="111"/>
      <c r="KF116" s="111"/>
      <c r="KG116" s="111"/>
      <c r="KH116" s="111"/>
      <c r="KI116" s="111"/>
      <c r="KJ116" s="111"/>
      <c r="KK116" s="111"/>
      <c r="KL116" s="111"/>
      <c r="KM116" s="111"/>
      <c r="KN116" s="111"/>
      <c r="KO116" s="111"/>
      <c r="KP116" s="111"/>
      <c r="KQ116" s="111"/>
      <c r="KR116" s="111"/>
      <c r="KS116" s="111"/>
      <c r="KT116" s="111"/>
      <c r="KU116" s="111"/>
      <c r="KV116" s="111"/>
      <c r="KW116" s="111"/>
      <c r="KX116" s="111"/>
      <c r="KY116" s="111"/>
      <c r="KZ116" s="111"/>
      <c r="LA116" s="111"/>
      <c r="LB116" s="111"/>
      <c r="LC116" s="111"/>
      <c r="LD116" s="111"/>
      <c r="LE116" s="111"/>
      <c r="LF116" s="111"/>
      <c r="LG116" s="111"/>
      <c r="LH116" s="111"/>
      <c r="LI116" s="111"/>
      <c r="LJ116" s="111"/>
      <c r="LK116" s="111"/>
      <c r="LL116" s="111"/>
      <c r="LM116" s="111"/>
      <c r="LN116" s="111"/>
      <c r="LO116" s="111"/>
      <c r="LP116" s="111"/>
      <c r="LQ116" s="111"/>
      <c r="LR116" s="111"/>
      <c r="LS116" s="111"/>
      <c r="LT116" s="111"/>
      <c r="LU116" s="111"/>
      <c r="LV116" s="111"/>
      <c r="LW116" s="111"/>
      <c r="LX116" s="111"/>
      <c r="LY116" s="111"/>
      <c r="LZ116" s="111"/>
      <c r="MA116" s="111"/>
      <c r="MB116" s="111"/>
      <c r="MC116" s="111"/>
      <c r="MD116" s="111"/>
      <c r="ME116" s="111"/>
      <c r="MF116" s="111"/>
      <c r="MG116" s="111"/>
      <c r="MH116" s="111"/>
      <c r="MI116" s="111"/>
      <c r="MJ116" s="111"/>
      <c r="MK116" s="111"/>
      <c r="ML116" s="111"/>
      <c r="MM116" s="111"/>
      <c r="MN116" s="111"/>
      <c r="MO116" s="111"/>
      <c r="MP116" s="111"/>
      <c r="MQ116" s="111"/>
      <c r="MR116" s="111"/>
      <c r="MS116" s="111"/>
      <c r="MT116" s="111"/>
      <c r="MU116" s="111"/>
      <c r="MV116" s="111"/>
      <c r="MW116" s="111"/>
      <c r="MX116" s="111"/>
      <c r="MY116" s="111"/>
      <c r="MZ116" s="111"/>
      <c r="NA116" s="111"/>
      <c r="NB116" s="111"/>
      <c r="NC116" s="111"/>
      <c r="ND116" s="111"/>
      <c r="NE116" s="111"/>
      <c r="NF116" s="111"/>
      <c r="NG116" s="111"/>
      <c r="NH116" s="111"/>
      <c r="NI116" s="111"/>
      <c r="NJ116" s="111"/>
      <c r="NK116" s="111"/>
      <c r="NL116" s="111"/>
      <c r="NM116" s="111"/>
      <c r="NN116" s="111"/>
      <c r="NO116" s="111"/>
      <c r="NP116" s="111"/>
      <c r="NQ116" s="111"/>
      <c r="NR116" s="111"/>
      <c r="NS116" s="111"/>
      <c r="NT116" s="111"/>
      <c r="NU116" s="111"/>
      <c r="NV116" s="111"/>
      <c r="NW116" s="111"/>
      <c r="NX116" s="111"/>
      <c r="NY116" s="111"/>
      <c r="NZ116" s="111"/>
      <c r="OA116" s="111"/>
      <c r="OB116" s="111"/>
      <c r="OC116" s="111"/>
      <c r="OD116" s="111"/>
      <c r="OE116" s="111"/>
      <c r="OF116" s="111"/>
      <c r="OG116" s="111"/>
      <c r="OH116" s="111"/>
      <c r="OI116" s="111"/>
      <c r="OJ116" s="111"/>
      <c r="OK116" s="111"/>
      <c r="OL116" s="111"/>
      <c r="OM116" s="111"/>
      <c r="ON116" s="111"/>
      <c r="OO116" s="111"/>
      <c r="OP116" s="111"/>
      <c r="OQ116" s="111"/>
      <c r="OR116" s="111"/>
      <c r="OS116" s="111"/>
      <c r="OT116" s="111"/>
      <c r="OU116" s="111"/>
      <c r="OV116" s="111"/>
      <c r="OW116" s="111"/>
      <c r="OX116" s="111"/>
      <c r="OY116" s="111"/>
      <c r="OZ116" s="111"/>
      <c r="PA116" s="111"/>
      <c r="PB116" s="111"/>
      <c r="PC116" s="111"/>
      <c r="PD116" s="111"/>
      <c r="PE116" s="111"/>
      <c r="PF116" s="111"/>
      <c r="PG116" s="111"/>
      <c r="PH116" s="111"/>
      <c r="PI116" s="111"/>
      <c r="PJ116" s="111"/>
      <c r="PK116" s="111"/>
      <c r="PL116" s="111"/>
      <c r="PM116" s="111"/>
      <c r="PN116" s="111"/>
      <c r="PO116" s="111"/>
      <c r="PP116" s="111"/>
      <c r="PQ116" s="111"/>
      <c r="PR116" s="111"/>
      <c r="PS116" s="111"/>
      <c r="PT116" s="111"/>
      <c r="PU116" s="111"/>
      <c r="PV116" s="111"/>
      <c r="PW116" s="111"/>
      <c r="PX116" s="111"/>
      <c r="PY116" s="111"/>
      <c r="PZ116" s="111"/>
      <c r="QA116" s="111"/>
      <c r="QB116" s="111"/>
      <c r="QC116" s="111"/>
      <c r="QD116" s="111"/>
      <c r="QE116" s="111"/>
      <c r="QF116" s="111"/>
      <c r="QG116" s="111"/>
      <c r="QH116" s="111"/>
      <c r="QI116" s="111"/>
      <c r="QJ116" s="111"/>
      <c r="QK116" s="111"/>
      <c r="QL116" s="111"/>
      <c r="QM116" s="111"/>
      <c r="QN116" s="111"/>
      <c r="QO116" s="111"/>
      <c r="QP116" s="111"/>
      <c r="QQ116" s="111"/>
      <c r="QR116" s="111"/>
      <c r="QS116" s="111"/>
      <c r="QT116" s="111"/>
      <c r="QU116" s="111"/>
      <c r="QV116" s="111"/>
      <c r="QW116" s="111"/>
      <c r="QX116" s="111"/>
      <c r="QY116" s="111"/>
      <c r="QZ116" s="111"/>
      <c r="RA116" s="111"/>
      <c r="RB116" s="111"/>
      <c r="RC116" s="111"/>
      <c r="RD116" s="111"/>
      <c r="RE116" s="111"/>
      <c r="RF116" s="111"/>
      <c r="RG116" s="111"/>
      <c r="RH116" s="111"/>
      <c r="RI116" s="111"/>
      <c r="RJ116" s="111"/>
      <c r="RK116" s="111"/>
      <c r="RL116" s="111"/>
      <c r="RM116" s="111"/>
      <c r="RN116" s="111"/>
      <c r="RO116" s="111"/>
      <c r="RP116" s="111"/>
      <c r="RQ116" s="111"/>
      <c r="RR116" s="111"/>
      <c r="RS116" s="111"/>
      <c r="RT116" s="111"/>
      <c r="RU116" s="111"/>
      <c r="RV116" s="111"/>
      <c r="RW116" s="111"/>
      <c r="RX116" s="111"/>
      <c r="RY116" s="111"/>
      <c r="RZ116" s="111"/>
      <c r="SA116" s="111"/>
      <c r="SB116" s="111"/>
      <c r="SC116" s="111"/>
      <c r="SD116" s="111"/>
      <c r="SE116" s="111"/>
      <c r="SF116" s="111"/>
      <c r="SG116" s="111"/>
      <c r="SH116" s="111"/>
      <c r="SI116" s="111"/>
      <c r="SJ116" s="111"/>
      <c r="SK116" s="111"/>
      <c r="SL116" s="111"/>
      <c r="SM116" s="111"/>
      <c r="SN116" s="111"/>
      <c r="SO116" s="111"/>
      <c r="SP116" s="111"/>
      <c r="SQ116" s="111"/>
      <c r="SR116" s="111"/>
      <c r="SS116" s="111"/>
      <c r="ST116" s="111"/>
      <c r="SU116" s="111"/>
      <c r="SV116" s="111"/>
      <c r="SW116" s="111"/>
      <c r="SX116" s="111"/>
      <c r="SY116" s="111"/>
      <c r="SZ116" s="111"/>
      <c r="TA116" s="111"/>
      <c r="TB116" s="111"/>
      <c r="TC116" s="111"/>
      <c r="TD116" s="111"/>
      <c r="TE116" s="111"/>
      <c r="TF116" s="111"/>
      <c r="TG116" s="111"/>
      <c r="TH116" s="111"/>
      <c r="TI116" s="111"/>
      <c r="TJ116" s="111"/>
      <c r="TK116" s="111"/>
      <c r="TL116" s="111"/>
      <c r="TM116" s="111"/>
      <c r="TN116" s="111"/>
    </row>
    <row r="117" spans="1:534" x14ac:dyDescent="0.2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7"/>
      <c r="CC117" s="117"/>
      <c r="CD117" s="111"/>
      <c r="CE117" s="111"/>
      <c r="CF117" s="111"/>
      <c r="CG117" s="117"/>
      <c r="CH117" s="117"/>
      <c r="CI117" s="111"/>
      <c r="CJ117" s="111"/>
      <c r="CK117" s="111"/>
      <c r="CL117" s="117"/>
      <c r="CM117" s="111"/>
      <c r="CN117" s="117"/>
      <c r="CO117" s="117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2"/>
      <c r="FO117" s="112"/>
      <c r="FP117" s="112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  <c r="HG117" s="116"/>
      <c r="HH117" s="111"/>
      <c r="HI117" s="111"/>
      <c r="HJ117" s="111"/>
      <c r="HK117" s="111"/>
      <c r="HL117" s="111"/>
      <c r="HM117" s="111"/>
      <c r="HN117" s="111"/>
      <c r="HO117" s="111"/>
      <c r="HP117" s="111"/>
      <c r="HQ117" s="111"/>
      <c r="HR117" s="111"/>
      <c r="HS117" s="111"/>
      <c r="HT117" s="111"/>
      <c r="HU117" s="111"/>
      <c r="HV117" s="111"/>
      <c r="HW117" s="111"/>
      <c r="HX117" s="111"/>
      <c r="HY117" s="111"/>
      <c r="HZ117" s="111"/>
      <c r="IA117" s="111"/>
      <c r="IB117" s="111"/>
      <c r="IC117" s="111"/>
      <c r="ID117" s="111"/>
      <c r="IE117" s="111"/>
      <c r="IF117" s="111"/>
      <c r="IG117" s="111"/>
      <c r="IH117" s="111"/>
      <c r="II117" s="111"/>
      <c r="IJ117" s="111"/>
      <c r="IK117" s="111"/>
      <c r="IL117" s="111"/>
      <c r="IM117" s="111"/>
      <c r="IN117" s="111"/>
      <c r="IO117" s="111"/>
      <c r="IP117" s="111"/>
      <c r="IQ117" s="111"/>
      <c r="IR117" s="111"/>
      <c r="IS117" s="111"/>
      <c r="IT117" s="111"/>
      <c r="IU117" s="111"/>
      <c r="IV117" s="111"/>
      <c r="IW117" s="111"/>
      <c r="IX117" s="111"/>
      <c r="IY117" s="111"/>
      <c r="IZ117" s="111"/>
      <c r="JA117" s="111"/>
      <c r="JB117" s="111"/>
      <c r="JC117" s="111"/>
      <c r="JD117" s="111"/>
      <c r="JE117" s="111"/>
      <c r="JF117" s="111"/>
      <c r="JG117" s="111"/>
      <c r="JH117" s="111"/>
      <c r="JI117" s="111"/>
      <c r="JJ117" s="111"/>
      <c r="JK117" s="111"/>
      <c r="JL117" s="111"/>
      <c r="JM117" s="111"/>
      <c r="JN117" s="111"/>
      <c r="JO117" s="111"/>
      <c r="JP117" s="111"/>
      <c r="JQ117" s="111"/>
      <c r="JR117" s="111"/>
      <c r="JS117" s="111"/>
      <c r="JT117" s="111"/>
      <c r="JU117" s="111"/>
      <c r="JV117" s="111"/>
      <c r="JW117" s="111"/>
      <c r="JX117" s="111"/>
      <c r="JY117" s="111"/>
      <c r="JZ117" s="111"/>
      <c r="KA117" s="111"/>
      <c r="KB117" s="111"/>
      <c r="KC117" s="111"/>
      <c r="KD117" s="111"/>
      <c r="KE117" s="111"/>
      <c r="KF117" s="111"/>
      <c r="KG117" s="111"/>
      <c r="KH117" s="111"/>
      <c r="KI117" s="111"/>
      <c r="KJ117" s="111"/>
      <c r="KK117" s="111"/>
      <c r="KL117" s="111"/>
      <c r="KM117" s="111"/>
      <c r="KN117" s="111"/>
      <c r="KO117" s="111"/>
      <c r="KP117" s="111"/>
      <c r="KQ117" s="111"/>
      <c r="KR117" s="111"/>
      <c r="KS117" s="111"/>
      <c r="KT117" s="111"/>
      <c r="KU117" s="111"/>
      <c r="KV117" s="111"/>
      <c r="KW117" s="111"/>
      <c r="KX117" s="111"/>
      <c r="KY117" s="111"/>
      <c r="KZ117" s="111"/>
      <c r="LA117" s="111"/>
      <c r="LB117" s="111"/>
      <c r="LC117" s="111"/>
      <c r="LD117" s="111"/>
      <c r="LE117" s="111"/>
      <c r="LF117" s="111"/>
      <c r="LG117" s="111"/>
      <c r="LH117" s="111"/>
      <c r="LI117" s="111"/>
      <c r="LJ117" s="111"/>
      <c r="LK117" s="111"/>
      <c r="LL117" s="111"/>
      <c r="LM117" s="111"/>
      <c r="LN117" s="111"/>
      <c r="LO117" s="111"/>
      <c r="LP117" s="111"/>
      <c r="LQ117" s="111"/>
      <c r="LR117" s="111"/>
      <c r="LS117" s="111"/>
      <c r="LT117" s="111"/>
      <c r="LU117" s="111"/>
      <c r="LV117" s="111"/>
      <c r="LW117" s="111"/>
      <c r="LX117" s="111"/>
      <c r="LY117" s="111"/>
      <c r="LZ117" s="111"/>
      <c r="MA117" s="111"/>
      <c r="MB117" s="111"/>
      <c r="MC117" s="111"/>
      <c r="MD117" s="111"/>
      <c r="ME117" s="111"/>
      <c r="MF117" s="111"/>
      <c r="MG117" s="111"/>
      <c r="MH117" s="111"/>
      <c r="MI117" s="111"/>
      <c r="MJ117" s="111"/>
      <c r="MK117" s="111"/>
      <c r="ML117" s="111"/>
      <c r="MM117" s="111"/>
      <c r="MN117" s="111"/>
      <c r="MO117" s="111"/>
      <c r="MP117" s="111"/>
      <c r="MQ117" s="111"/>
      <c r="MR117" s="111"/>
      <c r="MS117" s="111"/>
      <c r="MT117" s="111"/>
      <c r="MU117" s="111"/>
      <c r="MV117" s="111"/>
      <c r="MW117" s="111"/>
      <c r="MX117" s="111"/>
      <c r="MY117" s="111"/>
      <c r="MZ117" s="111"/>
      <c r="NA117" s="111"/>
      <c r="NB117" s="111"/>
      <c r="NC117" s="111"/>
      <c r="ND117" s="111"/>
      <c r="NE117" s="111"/>
      <c r="NF117" s="111"/>
      <c r="NG117" s="111"/>
      <c r="NH117" s="111"/>
      <c r="NI117" s="111"/>
      <c r="NJ117" s="111"/>
      <c r="NK117" s="111"/>
      <c r="NL117" s="111"/>
      <c r="NM117" s="111"/>
      <c r="NN117" s="111"/>
      <c r="NO117" s="111"/>
      <c r="NP117" s="111"/>
      <c r="NQ117" s="111"/>
      <c r="NR117" s="111"/>
      <c r="NS117" s="111"/>
      <c r="NT117" s="111"/>
      <c r="NU117" s="111"/>
      <c r="NV117" s="111"/>
      <c r="NW117" s="111"/>
      <c r="NX117" s="111"/>
      <c r="NY117" s="111"/>
      <c r="NZ117" s="111"/>
      <c r="OA117" s="111"/>
      <c r="OB117" s="111"/>
      <c r="OC117" s="111"/>
      <c r="OD117" s="111"/>
      <c r="OE117" s="111"/>
      <c r="OF117" s="111"/>
      <c r="OG117" s="111"/>
      <c r="OH117" s="111"/>
      <c r="OI117" s="111"/>
      <c r="OJ117" s="111"/>
      <c r="OK117" s="111"/>
      <c r="OL117" s="111"/>
      <c r="OM117" s="111"/>
      <c r="ON117" s="111"/>
      <c r="OO117" s="111"/>
      <c r="OP117" s="111"/>
      <c r="OQ117" s="111"/>
      <c r="OR117" s="111"/>
      <c r="OS117" s="111"/>
      <c r="OT117" s="111"/>
      <c r="OU117" s="111"/>
      <c r="OV117" s="111"/>
      <c r="OW117" s="111"/>
      <c r="OX117" s="111"/>
      <c r="OY117" s="111"/>
      <c r="OZ117" s="111"/>
      <c r="PA117" s="111"/>
      <c r="PB117" s="111"/>
      <c r="PC117" s="111"/>
      <c r="PD117" s="111"/>
      <c r="PE117" s="111"/>
      <c r="PF117" s="111"/>
      <c r="PG117" s="111"/>
      <c r="PH117" s="111"/>
      <c r="PI117" s="111"/>
      <c r="PJ117" s="111"/>
      <c r="PK117" s="111"/>
      <c r="PL117" s="111"/>
      <c r="PM117" s="111"/>
      <c r="PN117" s="111"/>
      <c r="PO117" s="111"/>
      <c r="PP117" s="111"/>
      <c r="PQ117" s="111"/>
      <c r="PR117" s="111"/>
      <c r="PS117" s="111"/>
      <c r="PT117" s="111"/>
      <c r="PU117" s="111"/>
      <c r="PV117" s="111"/>
      <c r="PW117" s="111"/>
      <c r="PX117" s="111"/>
      <c r="PY117" s="111"/>
      <c r="PZ117" s="111"/>
      <c r="QA117" s="111"/>
      <c r="QB117" s="111"/>
      <c r="QC117" s="111"/>
      <c r="QD117" s="111"/>
      <c r="QE117" s="111"/>
      <c r="QF117" s="111"/>
      <c r="QG117" s="111"/>
      <c r="QH117" s="111"/>
      <c r="QI117" s="111"/>
      <c r="QJ117" s="111"/>
      <c r="QK117" s="111"/>
      <c r="QL117" s="111"/>
      <c r="QM117" s="111"/>
      <c r="QN117" s="111"/>
      <c r="QO117" s="111"/>
      <c r="QP117" s="111"/>
      <c r="QQ117" s="111"/>
      <c r="QR117" s="111"/>
      <c r="QS117" s="111"/>
      <c r="QT117" s="111"/>
      <c r="QU117" s="111"/>
      <c r="QV117" s="111"/>
      <c r="QW117" s="111"/>
      <c r="QX117" s="111"/>
      <c r="QY117" s="111"/>
      <c r="QZ117" s="111"/>
      <c r="RA117" s="111"/>
      <c r="RB117" s="111"/>
      <c r="RC117" s="111"/>
      <c r="RD117" s="111"/>
      <c r="RE117" s="111"/>
      <c r="RF117" s="111"/>
      <c r="RG117" s="111"/>
      <c r="RH117" s="111"/>
      <c r="RI117" s="111"/>
      <c r="RJ117" s="111"/>
      <c r="RK117" s="111"/>
      <c r="RL117" s="111"/>
      <c r="RM117" s="111"/>
      <c r="RN117" s="111"/>
      <c r="RO117" s="111"/>
      <c r="RP117" s="111"/>
      <c r="RQ117" s="111"/>
      <c r="RR117" s="111"/>
      <c r="RS117" s="111"/>
      <c r="RT117" s="111"/>
      <c r="RU117" s="111"/>
      <c r="RV117" s="111"/>
      <c r="RW117" s="111"/>
      <c r="RX117" s="111"/>
      <c r="RY117" s="111"/>
      <c r="RZ117" s="111"/>
      <c r="SA117" s="111"/>
      <c r="SB117" s="111"/>
      <c r="SC117" s="111"/>
      <c r="SD117" s="111"/>
      <c r="SE117" s="111"/>
      <c r="SF117" s="111"/>
      <c r="SG117" s="111"/>
      <c r="SH117" s="111"/>
      <c r="SI117" s="111"/>
      <c r="SJ117" s="111"/>
      <c r="SK117" s="111"/>
      <c r="SL117" s="111"/>
      <c r="SM117" s="111"/>
      <c r="SN117" s="111"/>
      <c r="SO117" s="111"/>
      <c r="SP117" s="111"/>
      <c r="SQ117" s="111"/>
      <c r="SR117" s="111"/>
      <c r="SS117" s="111"/>
      <c r="ST117" s="111"/>
      <c r="SU117" s="111"/>
      <c r="SV117" s="111"/>
      <c r="SW117" s="111"/>
      <c r="SX117" s="111"/>
      <c r="SY117" s="111"/>
      <c r="SZ117" s="111"/>
      <c r="TA117" s="111"/>
      <c r="TB117" s="111"/>
      <c r="TC117" s="111"/>
      <c r="TD117" s="111"/>
      <c r="TE117" s="111"/>
      <c r="TF117" s="111"/>
      <c r="TG117" s="111"/>
      <c r="TH117" s="111"/>
      <c r="TI117" s="111"/>
      <c r="TJ117" s="111"/>
      <c r="TK117" s="111"/>
      <c r="TL117" s="111"/>
      <c r="TM117" s="111"/>
      <c r="TN117" s="111"/>
    </row>
    <row r="118" spans="1:534" x14ac:dyDescent="0.2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7"/>
      <c r="CC118" s="117"/>
      <c r="CD118" s="111"/>
      <c r="CE118" s="111"/>
      <c r="CF118" s="111"/>
      <c r="CG118" s="117"/>
      <c r="CH118" s="117"/>
      <c r="CI118" s="111"/>
      <c r="CJ118" s="111"/>
      <c r="CK118" s="111"/>
      <c r="CL118" s="117"/>
      <c r="CM118" s="111"/>
      <c r="CN118" s="117"/>
      <c r="CO118" s="117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2"/>
      <c r="FO118" s="112"/>
      <c r="FP118" s="112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  <c r="HG118" s="116"/>
      <c r="HH118" s="111"/>
      <c r="HI118" s="111"/>
      <c r="HJ118" s="111"/>
      <c r="HK118" s="111"/>
      <c r="HL118" s="111"/>
      <c r="HM118" s="111"/>
      <c r="HN118" s="111"/>
      <c r="HO118" s="111"/>
      <c r="HP118" s="111"/>
      <c r="HQ118" s="111"/>
      <c r="HR118" s="111"/>
      <c r="HS118" s="111"/>
      <c r="HT118" s="111"/>
      <c r="HU118" s="111"/>
      <c r="HV118" s="111"/>
      <c r="HW118" s="111"/>
      <c r="HX118" s="111"/>
      <c r="HY118" s="111"/>
      <c r="HZ118" s="111"/>
      <c r="IA118" s="111"/>
      <c r="IB118" s="111"/>
      <c r="IC118" s="111"/>
      <c r="ID118" s="111"/>
      <c r="IE118" s="111"/>
      <c r="IF118" s="111"/>
      <c r="IG118" s="111"/>
      <c r="IH118" s="111"/>
      <c r="II118" s="111"/>
      <c r="IJ118" s="111"/>
      <c r="IK118" s="111"/>
      <c r="IL118" s="111"/>
      <c r="IM118" s="111"/>
      <c r="IN118" s="111"/>
      <c r="IO118" s="111"/>
      <c r="IP118" s="111"/>
      <c r="IQ118" s="111"/>
      <c r="IR118" s="111"/>
      <c r="IS118" s="111"/>
      <c r="IT118" s="111"/>
      <c r="IU118" s="111"/>
      <c r="IV118" s="111"/>
      <c r="IW118" s="111"/>
      <c r="IX118" s="111"/>
      <c r="IY118" s="111"/>
      <c r="IZ118" s="111"/>
      <c r="JA118" s="111"/>
      <c r="JB118" s="111"/>
      <c r="JC118" s="111"/>
      <c r="JD118" s="111"/>
      <c r="JE118" s="111"/>
      <c r="JF118" s="111"/>
      <c r="JG118" s="111"/>
      <c r="JH118" s="111"/>
      <c r="JI118" s="111"/>
      <c r="JJ118" s="111"/>
      <c r="JK118" s="111"/>
      <c r="JL118" s="111"/>
      <c r="JM118" s="111"/>
      <c r="JN118" s="111"/>
      <c r="JO118" s="111"/>
      <c r="JP118" s="111"/>
      <c r="JQ118" s="111"/>
      <c r="JR118" s="111"/>
      <c r="JS118" s="111"/>
      <c r="JT118" s="111"/>
      <c r="JU118" s="111"/>
      <c r="JV118" s="111"/>
      <c r="JW118" s="111"/>
      <c r="JX118" s="111"/>
      <c r="JY118" s="111"/>
      <c r="JZ118" s="111"/>
      <c r="KA118" s="111"/>
      <c r="KB118" s="111"/>
      <c r="KC118" s="111"/>
      <c r="KD118" s="111"/>
      <c r="KE118" s="111"/>
      <c r="KF118" s="111"/>
      <c r="KG118" s="111"/>
      <c r="KH118" s="111"/>
      <c r="KI118" s="111"/>
      <c r="KJ118" s="111"/>
      <c r="KK118" s="111"/>
      <c r="KL118" s="111"/>
      <c r="KM118" s="111"/>
      <c r="KN118" s="111"/>
      <c r="KO118" s="111"/>
      <c r="KP118" s="111"/>
      <c r="KQ118" s="111"/>
      <c r="KR118" s="111"/>
      <c r="KS118" s="111"/>
      <c r="KT118" s="111"/>
      <c r="KU118" s="111"/>
      <c r="KV118" s="111"/>
      <c r="KW118" s="111"/>
      <c r="KX118" s="111"/>
      <c r="KY118" s="111"/>
      <c r="KZ118" s="111"/>
      <c r="LA118" s="111"/>
      <c r="LB118" s="111"/>
      <c r="LC118" s="111"/>
      <c r="LD118" s="111"/>
      <c r="LE118" s="111"/>
      <c r="LF118" s="111"/>
      <c r="LG118" s="111"/>
      <c r="LH118" s="111"/>
      <c r="LI118" s="111"/>
      <c r="LJ118" s="111"/>
      <c r="LK118" s="111"/>
      <c r="LL118" s="111"/>
      <c r="LM118" s="111"/>
      <c r="LN118" s="111"/>
      <c r="LO118" s="111"/>
      <c r="LP118" s="111"/>
      <c r="LQ118" s="111"/>
      <c r="LR118" s="111"/>
      <c r="LS118" s="111"/>
      <c r="LT118" s="111"/>
      <c r="LU118" s="111"/>
      <c r="LV118" s="111"/>
      <c r="LW118" s="111"/>
      <c r="LX118" s="111"/>
      <c r="LY118" s="111"/>
      <c r="LZ118" s="111"/>
      <c r="MA118" s="111"/>
      <c r="MB118" s="111"/>
      <c r="MC118" s="111"/>
      <c r="MD118" s="111"/>
      <c r="ME118" s="111"/>
      <c r="MF118" s="111"/>
      <c r="MG118" s="111"/>
      <c r="MH118" s="111"/>
      <c r="MI118" s="111"/>
      <c r="MJ118" s="111"/>
      <c r="MK118" s="111"/>
      <c r="ML118" s="111"/>
      <c r="MM118" s="111"/>
      <c r="MN118" s="111"/>
      <c r="MO118" s="111"/>
      <c r="MP118" s="111"/>
      <c r="MQ118" s="111"/>
      <c r="MR118" s="111"/>
      <c r="MS118" s="111"/>
      <c r="MT118" s="111"/>
      <c r="MU118" s="111"/>
      <c r="MV118" s="111"/>
      <c r="MW118" s="111"/>
      <c r="MX118" s="111"/>
      <c r="MY118" s="111"/>
      <c r="MZ118" s="111"/>
      <c r="NA118" s="111"/>
      <c r="NB118" s="111"/>
      <c r="NC118" s="111"/>
      <c r="ND118" s="111"/>
      <c r="NE118" s="111"/>
      <c r="NF118" s="111"/>
      <c r="NG118" s="111"/>
      <c r="NH118" s="111"/>
      <c r="NI118" s="111"/>
      <c r="NJ118" s="111"/>
      <c r="NK118" s="111"/>
      <c r="NL118" s="111"/>
      <c r="NM118" s="111"/>
      <c r="NN118" s="111"/>
      <c r="NO118" s="111"/>
      <c r="NP118" s="111"/>
      <c r="NQ118" s="111"/>
      <c r="NR118" s="111"/>
      <c r="NS118" s="111"/>
      <c r="NT118" s="111"/>
      <c r="NU118" s="111"/>
      <c r="NV118" s="111"/>
      <c r="NW118" s="111"/>
      <c r="NX118" s="111"/>
      <c r="NY118" s="111"/>
      <c r="NZ118" s="111"/>
      <c r="OA118" s="111"/>
      <c r="OB118" s="111"/>
      <c r="OC118" s="111"/>
      <c r="OD118" s="111"/>
      <c r="OE118" s="111"/>
      <c r="OF118" s="111"/>
      <c r="OG118" s="111"/>
      <c r="OH118" s="111"/>
      <c r="OI118" s="111"/>
      <c r="OJ118" s="111"/>
      <c r="OK118" s="111"/>
      <c r="OL118" s="111"/>
      <c r="OM118" s="111"/>
      <c r="ON118" s="111"/>
      <c r="OO118" s="111"/>
      <c r="OP118" s="111"/>
      <c r="OQ118" s="111"/>
      <c r="OR118" s="111"/>
      <c r="OS118" s="111"/>
      <c r="OT118" s="111"/>
      <c r="OU118" s="111"/>
      <c r="OV118" s="111"/>
      <c r="OW118" s="111"/>
      <c r="OX118" s="111"/>
      <c r="OY118" s="111"/>
      <c r="OZ118" s="111"/>
      <c r="PA118" s="111"/>
      <c r="PB118" s="111"/>
      <c r="PC118" s="111"/>
      <c r="PD118" s="111"/>
      <c r="PE118" s="111"/>
      <c r="PF118" s="111"/>
      <c r="PG118" s="111"/>
      <c r="PH118" s="111"/>
      <c r="PI118" s="111"/>
      <c r="PJ118" s="111"/>
      <c r="PK118" s="111"/>
      <c r="PL118" s="111"/>
      <c r="PM118" s="111"/>
      <c r="PN118" s="111"/>
      <c r="PO118" s="111"/>
      <c r="PP118" s="111"/>
      <c r="PQ118" s="111"/>
      <c r="PR118" s="111"/>
      <c r="PS118" s="111"/>
      <c r="PT118" s="111"/>
      <c r="PU118" s="111"/>
      <c r="PV118" s="111"/>
      <c r="PW118" s="111"/>
      <c r="PX118" s="111"/>
      <c r="PY118" s="111"/>
      <c r="PZ118" s="111"/>
      <c r="QA118" s="111"/>
      <c r="QB118" s="111"/>
      <c r="QC118" s="111"/>
      <c r="QD118" s="111"/>
      <c r="QE118" s="111"/>
      <c r="QF118" s="111"/>
      <c r="QG118" s="111"/>
      <c r="QH118" s="111"/>
      <c r="QI118" s="111"/>
      <c r="QJ118" s="111"/>
      <c r="QK118" s="111"/>
      <c r="QL118" s="111"/>
      <c r="QM118" s="111"/>
      <c r="QN118" s="111"/>
      <c r="QO118" s="111"/>
      <c r="QP118" s="111"/>
      <c r="QQ118" s="111"/>
      <c r="QR118" s="111"/>
      <c r="QS118" s="111"/>
      <c r="QT118" s="111"/>
      <c r="QU118" s="111"/>
      <c r="QV118" s="111"/>
      <c r="QW118" s="111"/>
      <c r="QX118" s="111"/>
      <c r="QY118" s="111"/>
      <c r="QZ118" s="111"/>
      <c r="RA118" s="111"/>
      <c r="RB118" s="111"/>
      <c r="RC118" s="111"/>
      <c r="RD118" s="111"/>
      <c r="RE118" s="111"/>
      <c r="RF118" s="111"/>
      <c r="RG118" s="111"/>
      <c r="RH118" s="111"/>
      <c r="RI118" s="111"/>
      <c r="RJ118" s="111"/>
      <c r="RK118" s="111"/>
      <c r="RL118" s="111"/>
      <c r="RM118" s="111"/>
      <c r="RN118" s="111"/>
      <c r="RO118" s="111"/>
      <c r="RP118" s="111"/>
      <c r="RQ118" s="111"/>
      <c r="RR118" s="111"/>
      <c r="RS118" s="111"/>
      <c r="RT118" s="111"/>
      <c r="RU118" s="111"/>
      <c r="RV118" s="111"/>
      <c r="RW118" s="111"/>
      <c r="RX118" s="111"/>
      <c r="RY118" s="111"/>
      <c r="RZ118" s="111"/>
      <c r="SA118" s="111"/>
      <c r="SB118" s="111"/>
      <c r="SC118" s="111"/>
      <c r="SD118" s="111"/>
      <c r="SE118" s="111"/>
      <c r="SF118" s="111"/>
      <c r="SG118" s="111"/>
      <c r="SH118" s="111"/>
      <c r="SI118" s="111"/>
      <c r="SJ118" s="111"/>
      <c r="SK118" s="111"/>
      <c r="SL118" s="111"/>
      <c r="SM118" s="111"/>
      <c r="SN118" s="111"/>
      <c r="SO118" s="111"/>
      <c r="SP118" s="111"/>
      <c r="SQ118" s="111"/>
      <c r="SR118" s="111"/>
      <c r="SS118" s="111"/>
      <c r="ST118" s="111"/>
      <c r="SU118" s="111"/>
      <c r="SV118" s="111"/>
      <c r="SW118" s="111"/>
      <c r="SX118" s="111"/>
      <c r="SY118" s="111"/>
      <c r="SZ118" s="111"/>
      <c r="TA118" s="111"/>
      <c r="TB118" s="111"/>
      <c r="TC118" s="111"/>
      <c r="TD118" s="111"/>
      <c r="TE118" s="111"/>
      <c r="TF118" s="111"/>
      <c r="TG118" s="111"/>
      <c r="TH118" s="111"/>
      <c r="TI118" s="111"/>
      <c r="TJ118" s="111"/>
      <c r="TK118" s="111"/>
      <c r="TL118" s="111"/>
      <c r="TM118" s="111"/>
      <c r="TN118" s="111"/>
    </row>
    <row r="119" spans="1:534" x14ac:dyDescent="0.2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7"/>
      <c r="CC119" s="117"/>
      <c r="CD119" s="111"/>
      <c r="CE119" s="111"/>
      <c r="CF119" s="111"/>
      <c r="CG119" s="117"/>
      <c r="CH119" s="117"/>
      <c r="CI119" s="111"/>
      <c r="CJ119" s="111"/>
      <c r="CK119" s="111"/>
      <c r="CL119" s="117"/>
      <c r="CM119" s="111"/>
      <c r="CN119" s="117"/>
      <c r="CO119" s="117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2"/>
      <c r="FO119" s="112"/>
      <c r="FP119" s="112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  <c r="HG119" s="116"/>
      <c r="HH119" s="111"/>
      <c r="HI119" s="111"/>
      <c r="HJ119" s="111"/>
      <c r="HK119" s="111"/>
      <c r="HL119" s="111"/>
      <c r="HM119" s="111"/>
      <c r="HN119" s="111"/>
      <c r="HO119" s="111"/>
      <c r="HP119" s="111"/>
      <c r="HQ119" s="111"/>
      <c r="HR119" s="111"/>
      <c r="HS119" s="111"/>
      <c r="HT119" s="111"/>
      <c r="HU119" s="111"/>
      <c r="HV119" s="111"/>
      <c r="HW119" s="111"/>
      <c r="HX119" s="111"/>
      <c r="HY119" s="111"/>
      <c r="HZ119" s="111"/>
      <c r="IA119" s="111"/>
      <c r="IB119" s="111"/>
      <c r="IC119" s="111"/>
      <c r="ID119" s="111"/>
      <c r="IE119" s="111"/>
      <c r="IF119" s="111"/>
      <c r="IG119" s="111"/>
      <c r="IH119" s="111"/>
      <c r="II119" s="111"/>
      <c r="IJ119" s="111"/>
      <c r="IK119" s="111"/>
      <c r="IL119" s="111"/>
      <c r="IM119" s="111"/>
      <c r="IN119" s="111"/>
      <c r="IO119" s="111"/>
      <c r="IP119" s="111"/>
      <c r="IQ119" s="111"/>
      <c r="IR119" s="111"/>
      <c r="IS119" s="111"/>
      <c r="IT119" s="111"/>
      <c r="IU119" s="111"/>
      <c r="IV119" s="111"/>
      <c r="IW119" s="111"/>
      <c r="IX119" s="111"/>
      <c r="IY119" s="111"/>
      <c r="IZ119" s="111"/>
      <c r="JA119" s="111"/>
      <c r="JB119" s="111"/>
      <c r="JC119" s="111"/>
      <c r="JD119" s="111"/>
      <c r="JE119" s="111"/>
      <c r="JF119" s="111"/>
      <c r="JG119" s="111"/>
      <c r="JH119" s="111"/>
      <c r="JI119" s="111"/>
      <c r="JJ119" s="111"/>
      <c r="JK119" s="111"/>
      <c r="JL119" s="111"/>
      <c r="JM119" s="111"/>
      <c r="JN119" s="111"/>
      <c r="JO119" s="111"/>
      <c r="JP119" s="111"/>
      <c r="JQ119" s="111"/>
      <c r="JR119" s="111"/>
      <c r="JS119" s="111"/>
      <c r="JT119" s="111"/>
      <c r="JU119" s="111"/>
      <c r="JV119" s="111"/>
      <c r="JW119" s="111"/>
      <c r="JX119" s="111"/>
      <c r="JY119" s="111"/>
      <c r="JZ119" s="111"/>
      <c r="KA119" s="111"/>
      <c r="KB119" s="111"/>
      <c r="KC119" s="111"/>
      <c r="KD119" s="111"/>
      <c r="KE119" s="111"/>
      <c r="KF119" s="111"/>
      <c r="KG119" s="111"/>
      <c r="KH119" s="111"/>
      <c r="KI119" s="111"/>
      <c r="KJ119" s="111"/>
      <c r="KK119" s="111"/>
      <c r="KL119" s="111"/>
      <c r="KM119" s="111"/>
      <c r="KN119" s="111"/>
      <c r="KO119" s="111"/>
      <c r="KP119" s="111"/>
      <c r="KQ119" s="111"/>
      <c r="KR119" s="111"/>
      <c r="KS119" s="111"/>
      <c r="KT119" s="111"/>
      <c r="KU119" s="111"/>
      <c r="KV119" s="111"/>
      <c r="KW119" s="111"/>
      <c r="KX119" s="111"/>
      <c r="KY119" s="111"/>
      <c r="KZ119" s="111"/>
      <c r="LA119" s="111"/>
      <c r="LB119" s="111"/>
      <c r="LC119" s="111"/>
      <c r="LD119" s="111"/>
      <c r="LE119" s="111"/>
      <c r="LF119" s="111"/>
      <c r="LG119" s="111"/>
      <c r="LH119" s="111"/>
      <c r="LI119" s="111"/>
      <c r="LJ119" s="111"/>
      <c r="LK119" s="111"/>
      <c r="LL119" s="111"/>
      <c r="LM119" s="111"/>
      <c r="LN119" s="111"/>
      <c r="LO119" s="111"/>
      <c r="LP119" s="111"/>
      <c r="LQ119" s="111"/>
      <c r="LR119" s="111"/>
      <c r="LS119" s="111"/>
      <c r="LT119" s="111"/>
      <c r="LU119" s="111"/>
      <c r="LV119" s="111"/>
      <c r="LW119" s="111"/>
      <c r="LX119" s="111"/>
      <c r="LY119" s="111"/>
      <c r="LZ119" s="111"/>
      <c r="MA119" s="111"/>
      <c r="MB119" s="111"/>
      <c r="MC119" s="111"/>
      <c r="MD119" s="111"/>
      <c r="ME119" s="111"/>
      <c r="MF119" s="111"/>
      <c r="MG119" s="111"/>
      <c r="MH119" s="111"/>
      <c r="MI119" s="111"/>
      <c r="MJ119" s="111"/>
      <c r="MK119" s="111"/>
      <c r="ML119" s="111"/>
      <c r="MM119" s="111"/>
      <c r="MN119" s="111"/>
      <c r="MO119" s="111"/>
      <c r="MP119" s="111"/>
      <c r="MQ119" s="111"/>
      <c r="MR119" s="111"/>
      <c r="MS119" s="111"/>
      <c r="MT119" s="111"/>
      <c r="MU119" s="111"/>
      <c r="MV119" s="111"/>
      <c r="MW119" s="111"/>
      <c r="MX119" s="111"/>
      <c r="MY119" s="111"/>
      <c r="MZ119" s="111"/>
      <c r="NA119" s="111"/>
      <c r="NB119" s="111"/>
      <c r="NC119" s="111"/>
      <c r="ND119" s="111"/>
      <c r="NE119" s="111"/>
      <c r="NF119" s="111"/>
      <c r="NG119" s="111"/>
      <c r="NH119" s="111"/>
      <c r="NI119" s="111"/>
      <c r="NJ119" s="111"/>
      <c r="NK119" s="111"/>
      <c r="NL119" s="111"/>
      <c r="NM119" s="111"/>
      <c r="NN119" s="111"/>
      <c r="NO119" s="111"/>
      <c r="NP119" s="111"/>
      <c r="NQ119" s="111"/>
      <c r="NR119" s="111"/>
      <c r="NS119" s="111"/>
      <c r="NT119" s="111"/>
      <c r="NU119" s="111"/>
      <c r="NV119" s="111"/>
      <c r="NW119" s="111"/>
      <c r="NX119" s="111"/>
      <c r="NY119" s="111"/>
      <c r="NZ119" s="111"/>
      <c r="OA119" s="111"/>
      <c r="OB119" s="111"/>
      <c r="OC119" s="111"/>
      <c r="OD119" s="111"/>
      <c r="OE119" s="111"/>
      <c r="OF119" s="111"/>
      <c r="OG119" s="111"/>
      <c r="OH119" s="111"/>
      <c r="OI119" s="111"/>
      <c r="OJ119" s="111"/>
      <c r="OK119" s="111"/>
      <c r="OL119" s="111"/>
      <c r="OM119" s="111"/>
      <c r="ON119" s="111"/>
      <c r="OO119" s="111"/>
      <c r="OP119" s="111"/>
      <c r="OQ119" s="111"/>
      <c r="OR119" s="111"/>
      <c r="OS119" s="111"/>
      <c r="OT119" s="111"/>
      <c r="OU119" s="111"/>
      <c r="OV119" s="111"/>
      <c r="OW119" s="111"/>
      <c r="OX119" s="111"/>
      <c r="OY119" s="111"/>
      <c r="OZ119" s="111"/>
      <c r="PA119" s="111"/>
      <c r="PB119" s="111"/>
      <c r="PC119" s="111"/>
      <c r="PD119" s="111"/>
      <c r="PE119" s="111"/>
      <c r="PF119" s="111"/>
      <c r="PG119" s="111"/>
      <c r="PH119" s="111"/>
      <c r="PI119" s="111"/>
      <c r="PJ119" s="111"/>
      <c r="PK119" s="111"/>
      <c r="PL119" s="111"/>
      <c r="PM119" s="111"/>
      <c r="PN119" s="111"/>
      <c r="PO119" s="111"/>
      <c r="PP119" s="111"/>
      <c r="PQ119" s="111"/>
      <c r="PR119" s="111"/>
      <c r="PS119" s="111"/>
      <c r="PT119" s="111"/>
      <c r="PU119" s="111"/>
      <c r="PV119" s="111"/>
      <c r="PW119" s="111"/>
      <c r="PX119" s="111"/>
      <c r="PY119" s="111"/>
      <c r="PZ119" s="111"/>
      <c r="QA119" s="111"/>
      <c r="QB119" s="111"/>
      <c r="QC119" s="111"/>
      <c r="QD119" s="111"/>
      <c r="QE119" s="111"/>
      <c r="QF119" s="111"/>
      <c r="QG119" s="111"/>
      <c r="QH119" s="111"/>
      <c r="QI119" s="111"/>
      <c r="QJ119" s="111"/>
      <c r="QK119" s="111"/>
      <c r="QL119" s="111"/>
      <c r="QM119" s="111"/>
      <c r="QN119" s="111"/>
      <c r="QO119" s="111"/>
      <c r="QP119" s="111"/>
      <c r="QQ119" s="111"/>
      <c r="QR119" s="111"/>
      <c r="QS119" s="111"/>
      <c r="QT119" s="111"/>
      <c r="QU119" s="111"/>
      <c r="QV119" s="111"/>
      <c r="QW119" s="111"/>
      <c r="QX119" s="111"/>
      <c r="QY119" s="111"/>
      <c r="QZ119" s="111"/>
      <c r="RA119" s="111"/>
      <c r="RB119" s="111"/>
      <c r="RC119" s="111"/>
      <c r="RD119" s="111"/>
      <c r="RE119" s="111"/>
      <c r="RF119" s="111"/>
      <c r="RG119" s="111"/>
      <c r="RH119" s="111"/>
      <c r="RI119" s="111"/>
      <c r="RJ119" s="111"/>
      <c r="RK119" s="111"/>
      <c r="RL119" s="111"/>
      <c r="RM119" s="111"/>
      <c r="RN119" s="111"/>
      <c r="RO119" s="111"/>
      <c r="RP119" s="111"/>
      <c r="RQ119" s="111"/>
      <c r="RR119" s="111"/>
      <c r="RS119" s="111"/>
      <c r="RT119" s="111"/>
      <c r="RU119" s="111"/>
      <c r="RV119" s="111"/>
      <c r="RW119" s="111"/>
      <c r="RX119" s="111"/>
      <c r="RY119" s="111"/>
      <c r="RZ119" s="111"/>
      <c r="SA119" s="111"/>
      <c r="SB119" s="111"/>
      <c r="SC119" s="111"/>
      <c r="SD119" s="111"/>
      <c r="SE119" s="111"/>
      <c r="SF119" s="111"/>
      <c r="SG119" s="111"/>
      <c r="SH119" s="111"/>
      <c r="SI119" s="111"/>
      <c r="SJ119" s="111"/>
      <c r="SK119" s="111"/>
      <c r="SL119" s="111"/>
      <c r="SM119" s="111"/>
      <c r="SN119" s="111"/>
      <c r="SO119" s="111"/>
      <c r="SP119" s="111"/>
      <c r="SQ119" s="111"/>
      <c r="SR119" s="111"/>
      <c r="SS119" s="111"/>
      <c r="ST119" s="111"/>
      <c r="SU119" s="111"/>
      <c r="SV119" s="111"/>
      <c r="SW119" s="111"/>
      <c r="SX119" s="111"/>
      <c r="SY119" s="111"/>
      <c r="SZ119" s="111"/>
      <c r="TA119" s="111"/>
      <c r="TB119" s="111"/>
      <c r="TC119" s="111"/>
      <c r="TD119" s="111"/>
      <c r="TE119" s="111"/>
      <c r="TF119" s="111"/>
      <c r="TG119" s="111"/>
      <c r="TH119" s="111"/>
      <c r="TI119" s="111"/>
      <c r="TJ119" s="111"/>
      <c r="TK119" s="111"/>
      <c r="TL119" s="111"/>
      <c r="TM119" s="111"/>
      <c r="TN119" s="111"/>
    </row>
    <row r="120" spans="1:534" x14ac:dyDescent="0.2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7"/>
      <c r="CC120" s="117"/>
      <c r="CD120" s="111"/>
      <c r="CE120" s="111"/>
      <c r="CF120" s="111"/>
      <c r="CG120" s="117"/>
      <c r="CH120" s="117"/>
      <c r="CI120" s="111"/>
      <c r="CJ120" s="111"/>
      <c r="CK120" s="111"/>
      <c r="CL120" s="117"/>
      <c r="CM120" s="111"/>
      <c r="CN120" s="117"/>
      <c r="CO120" s="117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2"/>
      <c r="FO120" s="112"/>
      <c r="FP120" s="112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  <c r="HG120" s="116"/>
      <c r="HH120" s="111"/>
      <c r="HI120" s="111"/>
      <c r="HJ120" s="111"/>
      <c r="HK120" s="111"/>
      <c r="HL120" s="111"/>
      <c r="HM120" s="111"/>
      <c r="HN120" s="111"/>
      <c r="HO120" s="111"/>
      <c r="HP120" s="111"/>
      <c r="HQ120" s="111"/>
      <c r="HR120" s="111"/>
      <c r="HS120" s="111"/>
      <c r="HT120" s="111"/>
      <c r="HU120" s="111"/>
      <c r="HV120" s="111"/>
      <c r="HW120" s="111"/>
      <c r="HX120" s="111"/>
      <c r="HY120" s="111"/>
      <c r="HZ120" s="111"/>
      <c r="IA120" s="111"/>
      <c r="IB120" s="111"/>
      <c r="IC120" s="111"/>
      <c r="ID120" s="111"/>
      <c r="IE120" s="111"/>
      <c r="IF120" s="111"/>
      <c r="IG120" s="111"/>
      <c r="IH120" s="111"/>
      <c r="II120" s="111"/>
      <c r="IJ120" s="111"/>
      <c r="IK120" s="111"/>
      <c r="IL120" s="111"/>
      <c r="IM120" s="111"/>
      <c r="IN120" s="111"/>
      <c r="IO120" s="111"/>
      <c r="IP120" s="111"/>
      <c r="IQ120" s="111"/>
      <c r="IR120" s="111"/>
      <c r="IS120" s="111"/>
      <c r="IT120" s="111"/>
      <c r="IU120" s="111"/>
      <c r="IV120" s="111"/>
      <c r="IW120" s="111"/>
      <c r="IX120" s="111"/>
      <c r="IY120" s="111"/>
      <c r="IZ120" s="111"/>
      <c r="JA120" s="111"/>
      <c r="JB120" s="111"/>
      <c r="JC120" s="111"/>
      <c r="JD120" s="111"/>
      <c r="JE120" s="111"/>
      <c r="JF120" s="111"/>
      <c r="JG120" s="111"/>
      <c r="JH120" s="111"/>
      <c r="JI120" s="111"/>
      <c r="JJ120" s="111"/>
      <c r="JK120" s="111"/>
      <c r="JL120" s="111"/>
      <c r="JM120" s="111"/>
      <c r="JN120" s="111"/>
      <c r="JO120" s="111"/>
      <c r="JP120" s="111"/>
      <c r="JQ120" s="111"/>
      <c r="JR120" s="111"/>
      <c r="JS120" s="111"/>
      <c r="JT120" s="111"/>
      <c r="JU120" s="111"/>
      <c r="JV120" s="111"/>
      <c r="JW120" s="111"/>
      <c r="JX120" s="111"/>
      <c r="JY120" s="111"/>
      <c r="JZ120" s="111"/>
      <c r="KA120" s="111"/>
      <c r="KB120" s="111"/>
      <c r="KC120" s="111"/>
      <c r="KD120" s="111"/>
      <c r="KE120" s="111"/>
      <c r="KF120" s="111"/>
      <c r="KG120" s="111"/>
      <c r="KH120" s="111"/>
      <c r="KI120" s="111"/>
      <c r="KJ120" s="111"/>
      <c r="KK120" s="111"/>
      <c r="KL120" s="111"/>
      <c r="KM120" s="111"/>
      <c r="KN120" s="111"/>
      <c r="KO120" s="111"/>
      <c r="KP120" s="111"/>
      <c r="KQ120" s="111"/>
      <c r="KR120" s="111"/>
      <c r="KS120" s="111"/>
      <c r="KT120" s="111"/>
      <c r="KU120" s="111"/>
      <c r="KV120" s="111"/>
      <c r="KW120" s="111"/>
      <c r="KX120" s="111"/>
      <c r="KY120" s="111"/>
      <c r="KZ120" s="111"/>
      <c r="LA120" s="111"/>
      <c r="LB120" s="111"/>
      <c r="LC120" s="111"/>
      <c r="LD120" s="111"/>
      <c r="LE120" s="111"/>
      <c r="LF120" s="111"/>
      <c r="LG120" s="111"/>
      <c r="LH120" s="111"/>
      <c r="LI120" s="111"/>
      <c r="LJ120" s="111"/>
      <c r="LK120" s="111"/>
      <c r="LL120" s="111"/>
      <c r="LM120" s="111"/>
      <c r="LN120" s="111"/>
      <c r="LO120" s="111"/>
      <c r="LP120" s="111"/>
      <c r="LQ120" s="111"/>
      <c r="LR120" s="111"/>
      <c r="LS120" s="111"/>
      <c r="LT120" s="111"/>
      <c r="LU120" s="111"/>
      <c r="LV120" s="111"/>
      <c r="LW120" s="111"/>
      <c r="LX120" s="111"/>
      <c r="LY120" s="111"/>
      <c r="LZ120" s="111"/>
      <c r="MA120" s="111"/>
      <c r="MB120" s="111"/>
      <c r="MC120" s="111"/>
      <c r="MD120" s="111"/>
      <c r="ME120" s="111"/>
      <c r="MF120" s="111"/>
      <c r="MG120" s="111"/>
      <c r="MH120" s="111"/>
      <c r="MI120" s="111"/>
      <c r="MJ120" s="111"/>
      <c r="MK120" s="111"/>
      <c r="ML120" s="111"/>
      <c r="MM120" s="111"/>
      <c r="MN120" s="111"/>
      <c r="MO120" s="111"/>
      <c r="MP120" s="111"/>
      <c r="MQ120" s="111"/>
      <c r="MR120" s="111"/>
      <c r="MS120" s="111"/>
      <c r="MT120" s="111"/>
      <c r="MU120" s="111"/>
      <c r="MV120" s="111"/>
      <c r="MW120" s="111"/>
      <c r="MX120" s="111"/>
      <c r="MY120" s="111"/>
      <c r="MZ120" s="111"/>
      <c r="NA120" s="111"/>
      <c r="NB120" s="111"/>
      <c r="NC120" s="111"/>
      <c r="ND120" s="111"/>
      <c r="NE120" s="111"/>
      <c r="NF120" s="111"/>
      <c r="NG120" s="111"/>
      <c r="NH120" s="111"/>
      <c r="NI120" s="111"/>
      <c r="NJ120" s="111"/>
      <c r="NK120" s="111"/>
      <c r="NL120" s="111"/>
      <c r="NM120" s="111"/>
      <c r="NN120" s="111"/>
      <c r="NO120" s="111"/>
      <c r="NP120" s="111"/>
      <c r="NQ120" s="111"/>
      <c r="NR120" s="111"/>
      <c r="NS120" s="111"/>
      <c r="NT120" s="111"/>
      <c r="NU120" s="111"/>
      <c r="NV120" s="111"/>
      <c r="NW120" s="111"/>
      <c r="NX120" s="111"/>
      <c r="NY120" s="111"/>
      <c r="NZ120" s="111"/>
      <c r="OA120" s="111"/>
      <c r="OB120" s="111"/>
      <c r="OC120" s="111"/>
      <c r="OD120" s="111"/>
      <c r="OE120" s="111"/>
      <c r="OF120" s="111"/>
      <c r="OG120" s="111"/>
      <c r="OH120" s="111"/>
      <c r="OI120" s="111"/>
      <c r="OJ120" s="111"/>
      <c r="OK120" s="111"/>
      <c r="OL120" s="111"/>
      <c r="OM120" s="111"/>
      <c r="ON120" s="111"/>
      <c r="OO120" s="111"/>
      <c r="OP120" s="111"/>
      <c r="OQ120" s="111"/>
      <c r="OR120" s="111"/>
      <c r="OS120" s="111"/>
      <c r="OT120" s="111"/>
      <c r="OU120" s="111"/>
      <c r="OV120" s="111"/>
      <c r="OW120" s="111"/>
      <c r="OX120" s="111"/>
      <c r="OY120" s="111"/>
      <c r="OZ120" s="111"/>
      <c r="PA120" s="111"/>
      <c r="PB120" s="111"/>
      <c r="PC120" s="111"/>
      <c r="PD120" s="111"/>
      <c r="PE120" s="111"/>
      <c r="PF120" s="111"/>
      <c r="PG120" s="111"/>
      <c r="PH120" s="111"/>
      <c r="PI120" s="111"/>
      <c r="PJ120" s="111"/>
      <c r="PK120" s="111"/>
      <c r="PL120" s="111"/>
      <c r="PM120" s="111"/>
      <c r="PN120" s="111"/>
      <c r="PO120" s="111"/>
      <c r="PP120" s="111"/>
      <c r="PQ120" s="111"/>
      <c r="PR120" s="111"/>
      <c r="PS120" s="111"/>
      <c r="PT120" s="111"/>
      <c r="PU120" s="111"/>
      <c r="PV120" s="111"/>
      <c r="PW120" s="111"/>
      <c r="PX120" s="111"/>
      <c r="PY120" s="111"/>
      <c r="PZ120" s="111"/>
      <c r="QA120" s="111"/>
      <c r="QB120" s="111"/>
      <c r="QC120" s="111"/>
      <c r="QD120" s="111"/>
      <c r="QE120" s="111"/>
      <c r="QF120" s="111"/>
      <c r="QG120" s="111"/>
      <c r="QH120" s="111"/>
      <c r="QI120" s="111"/>
      <c r="QJ120" s="111"/>
      <c r="QK120" s="111"/>
      <c r="QL120" s="111"/>
      <c r="QM120" s="111"/>
      <c r="QN120" s="111"/>
      <c r="QO120" s="111"/>
      <c r="QP120" s="111"/>
      <c r="QQ120" s="111"/>
      <c r="QR120" s="111"/>
      <c r="QS120" s="111"/>
      <c r="QT120" s="111"/>
      <c r="QU120" s="111"/>
      <c r="QV120" s="111"/>
      <c r="QW120" s="111"/>
      <c r="QX120" s="111"/>
      <c r="QY120" s="111"/>
      <c r="QZ120" s="111"/>
      <c r="RA120" s="111"/>
      <c r="RB120" s="111"/>
      <c r="RC120" s="111"/>
      <c r="RD120" s="111"/>
      <c r="RE120" s="111"/>
      <c r="RF120" s="111"/>
      <c r="RG120" s="111"/>
      <c r="RH120" s="111"/>
      <c r="RI120" s="111"/>
      <c r="RJ120" s="111"/>
      <c r="RK120" s="111"/>
      <c r="RL120" s="111"/>
      <c r="RM120" s="111"/>
      <c r="RN120" s="111"/>
      <c r="RO120" s="111"/>
      <c r="RP120" s="111"/>
      <c r="RQ120" s="111"/>
      <c r="RR120" s="111"/>
      <c r="RS120" s="111"/>
      <c r="RT120" s="111"/>
      <c r="RU120" s="111"/>
      <c r="RV120" s="111"/>
      <c r="RW120" s="111"/>
      <c r="RX120" s="111"/>
      <c r="RY120" s="111"/>
      <c r="RZ120" s="111"/>
      <c r="SA120" s="111"/>
      <c r="SB120" s="111"/>
      <c r="SC120" s="111"/>
      <c r="SD120" s="111"/>
      <c r="SE120" s="111"/>
      <c r="SF120" s="111"/>
      <c r="SG120" s="111"/>
      <c r="SH120" s="111"/>
      <c r="SI120" s="111"/>
      <c r="SJ120" s="111"/>
      <c r="SK120" s="111"/>
      <c r="SL120" s="111"/>
      <c r="SM120" s="111"/>
      <c r="SN120" s="111"/>
      <c r="SO120" s="111"/>
      <c r="SP120" s="111"/>
      <c r="SQ120" s="111"/>
      <c r="SR120" s="111"/>
      <c r="SS120" s="111"/>
      <c r="ST120" s="111"/>
      <c r="SU120" s="111"/>
      <c r="SV120" s="111"/>
      <c r="SW120" s="111"/>
      <c r="SX120" s="111"/>
      <c r="SY120" s="111"/>
      <c r="SZ120" s="111"/>
      <c r="TA120" s="111"/>
      <c r="TB120" s="111"/>
      <c r="TC120" s="111"/>
      <c r="TD120" s="111"/>
      <c r="TE120" s="111"/>
      <c r="TF120" s="111"/>
      <c r="TG120" s="111"/>
      <c r="TH120" s="111"/>
      <c r="TI120" s="111"/>
      <c r="TJ120" s="111"/>
      <c r="TK120" s="111"/>
      <c r="TL120" s="111"/>
      <c r="TM120" s="111"/>
      <c r="TN120" s="111"/>
    </row>
    <row r="121" spans="1:534" x14ac:dyDescent="0.2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7"/>
      <c r="CC121" s="117"/>
      <c r="CD121" s="111"/>
      <c r="CE121" s="111"/>
      <c r="CF121" s="111"/>
      <c r="CG121" s="117"/>
      <c r="CH121" s="117"/>
      <c r="CI121" s="111"/>
      <c r="CJ121" s="111"/>
      <c r="CK121" s="111"/>
      <c r="CL121" s="117"/>
      <c r="CM121" s="111"/>
      <c r="CN121" s="117"/>
      <c r="CO121" s="117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2"/>
      <c r="FO121" s="111"/>
      <c r="FP121" s="112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  <c r="HG121" s="116"/>
      <c r="HH121" s="111"/>
      <c r="HI121" s="111"/>
      <c r="HJ121" s="111"/>
      <c r="HK121" s="111"/>
      <c r="HL121" s="111"/>
      <c r="HM121" s="111"/>
      <c r="HN121" s="111"/>
      <c r="HO121" s="111"/>
      <c r="HP121" s="111"/>
      <c r="HQ121" s="111"/>
      <c r="HR121" s="111"/>
      <c r="HS121" s="111"/>
      <c r="HT121" s="111"/>
      <c r="HU121" s="111"/>
      <c r="HV121" s="111"/>
      <c r="HW121" s="111"/>
      <c r="HX121" s="111"/>
      <c r="HY121" s="111"/>
      <c r="HZ121" s="111"/>
      <c r="IA121" s="111"/>
      <c r="IB121" s="111"/>
      <c r="IC121" s="111"/>
      <c r="ID121" s="111"/>
      <c r="IE121" s="111"/>
      <c r="IF121" s="111"/>
      <c r="IG121" s="111"/>
      <c r="IH121" s="111"/>
      <c r="II121" s="111"/>
      <c r="IJ121" s="111"/>
      <c r="IK121" s="111"/>
      <c r="IL121" s="111"/>
      <c r="IM121" s="111"/>
      <c r="IN121" s="111"/>
      <c r="IO121" s="111"/>
      <c r="IP121" s="111"/>
      <c r="IQ121" s="111"/>
      <c r="IR121" s="111"/>
      <c r="IS121" s="111"/>
      <c r="IT121" s="111"/>
      <c r="IU121" s="111"/>
      <c r="IV121" s="111"/>
      <c r="IW121" s="111"/>
      <c r="IX121" s="111"/>
      <c r="IY121" s="111"/>
      <c r="IZ121" s="111"/>
      <c r="JA121" s="111"/>
      <c r="JB121" s="111"/>
      <c r="JC121" s="111"/>
      <c r="JD121" s="111"/>
      <c r="JE121" s="111"/>
      <c r="JF121" s="111"/>
      <c r="JG121" s="111"/>
      <c r="JH121" s="111"/>
      <c r="JI121" s="111"/>
      <c r="JJ121" s="111"/>
      <c r="JK121" s="111"/>
      <c r="JL121" s="111"/>
      <c r="JM121" s="111"/>
      <c r="JN121" s="111"/>
      <c r="JO121" s="111"/>
      <c r="JP121" s="111"/>
      <c r="JQ121" s="111"/>
      <c r="JR121" s="111"/>
      <c r="JS121" s="111"/>
      <c r="JT121" s="111"/>
      <c r="JU121" s="111"/>
      <c r="JV121" s="111"/>
      <c r="JW121" s="111"/>
      <c r="JX121" s="111"/>
      <c r="JY121" s="111"/>
      <c r="JZ121" s="111"/>
      <c r="KA121" s="111"/>
      <c r="KB121" s="111"/>
      <c r="KC121" s="111"/>
      <c r="KD121" s="111"/>
      <c r="KE121" s="111"/>
      <c r="KF121" s="111"/>
      <c r="KG121" s="111"/>
      <c r="KH121" s="111"/>
      <c r="KI121" s="111"/>
      <c r="KJ121" s="111"/>
      <c r="KK121" s="111"/>
      <c r="KL121" s="111"/>
      <c r="KM121" s="111"/>
      <c r="KN121" s="111"/>
      <c r="KO121" s="111"/>
      <c r="KP121" s="111"/>
      <c r="KQ121" s="111"/>
      <c r="KR121" s="111"/>
      <c r="KS121" s="111"/>
      <c r="KT121" s="111"/>
      <c r="KU121" s="111"/>
      <c r="KV121" s="111"/>
      <c r="KW121" s="111"/>
      <c r="KX121" s="111"/>
      <c r="KY121" s="111"/>
      <c r="KZ121" s="111"/>
      <c r="LA121" s="111"/>
      <c r="LB121" s="111"/>
      <c r="LC121" s="111"/>
      <c r="LD121" s="111"/>
      <c r="LE121" s="111"/>
      <c r="LF121" s="111"/>
      <c r="LG121" s="111"/>
      <c r="LH121" s="111"/>
      <c r="LI121" s="111"/>
      <c r="LJ121" s="111"/>
      <c r="LK121" s="111"/>
      <c r="LL121" s="111"/>
      <c r="LM121" s="111"/>
      <c r="LN121" s="111"/>
      <c r="LO121" s="111"/>
      <c r="LP121" s="111"/>
      <c r="LQ121" s="111"/>
      <c r="LR121" s="111"/>
      <c r="LS121" s="111"/>
      <c r="LT121" s="111"/>
      <c r="LU121" s="111"/>
      <c r="LV121" s="111"/>
      <c r="LW121" s="111"/>
      <c r="LX121" s="111"/>
      <c r="LY121" s="111"/>
      <c r="LZ121" s="111"/>
      <c r="MA121" s="111"/>
      <c r="MB121" s="111"/>
      <c r="MC121" s="111"/>
      <c r="MD121" s="111"/>
      <c r="ME121" s="111"/>
      <c r="MF121" s="111"/>
      <c r="MG121" s="111"/>
      <c r="MH121" s="111"/>
      <c r="MI121" s="111"/>
      <c r="MJ121" s="111"/>
      <c r="MK121" s="111"/>
      <c r="ML121" s="111"/>
      <c r="MM121" s="111"/>
      <c r="MN121" s="111"/>
      <c r="MO121" s="111"/>
      <c r="MP121" s="111"/>
      <c r="MQ121" s="111"/>
      <c r="MR121" s="111"/>
      <c r="MS121" s="111"/>
      <c r="MT121" s="111"/>
      <c r="MU121" s="111"/>
      <c r="MV121" s="111"/>
      <c r="MW121" s="111"/>
      <c r="MX121" s="111"/>
      <c r="MY121" s="111"/>
      <c r="MZ121" s="111"/>
      <c r="NA121" s="111"/>
      <c r="NB121" s="111"/>
      <c r="NC121" s="111"/>
      <c r="ND121" s="111"/>
      <c r="NE121" s="111"/>
      <c r="NF121" s="111"/>
      <c r="NG121" s="111"/>
      <c r="NH121" s="111"/>
      <c r="NI121" s="111"/>
      <c r="NJ121" s="111"/>
      <c r="NK121" s="111"/>
      <c r="NL121" s="111"/>
      <c r="NM121" s="111"/>
      <c r="NN121" s="111"/>
      <c r="NO121" s="111"/>
      <c r="NP121" s="111"/>
      <c r="NQ121" s="111"/>
      <c r="NR121" s="111"/>
      <c r="NS121" s="111"/>
      <c r="NT121" s="111"/>
      <c r="NU121" s="111"/>
      <c r="NV121" s="111"/>
      <c r="NW121" s="111"/>
      <c r="NX121" s="111"/>
      <c r="NY121" s="111"/>
      <c r="NZ121" s="111"/>
      <c r="OA121" s="111"/>
      <c r="OB121" s="111"/>
      <c r="OC121" s="111"/>
      <c r="OD121" s="111"/>
      <c r="OE121" s="111"/>
      <c r="OF121" s="111"/>
      <c r="OG121" s="111"/>
      <c r="OH121" s="111"/>
      <c r="OI121" s="111"/>
      <c r="OJ121" s="111"/>
      <c r="OK121" s="111"/>
      <c r="OL121" s="111"/>
      <c r="OM121" s="111"/>
      <c r="ON121" s="111"/>
      <c r="OO121" s="111"/>
      <c r="OP121" s="111"/>
      <c r="OQ121" s="111"/>
      <c r="OR121" s="111"/>
      <c r="OS121" s="111"/>
      <c r="OT121" s="111"/>
      <c r="OU121" s="111"/>
      <c r="OV121" s="111"/>
      <c r="OW121" s="111"/>
      <c r="OX121" s="111"/>
      <c r="OY121" s="111"/>
      <c r="OZ121" s="111"/>
      <c r="PA121" s="111"/>
      <c r="PB121" s="111"/>
      <c r="PC121" s="111"/>
      <c r="PD121" s="111"/>
      <c r="PE121" s="111"/>
      <c r="PF121" s="111"/>
      <c r="PG121" s="111"/>
      <c r="PH121" s="111"/>
      <c r="PI121" s="111"/>
      <c r="PJ121" s="111"/>
      <c r="PK121" s="111"/>
      <c r="PL121" s="111"/>
      <c r="PM121" s="111"/>
      <c r="PN121" s="111"/>
      <c r="PO121" s="111"/>
      <c r="PP121" s="111"/>
      <c r="PQ121" s="111"/>
      <c r="PR121" s="111"/>
      <c r="PS121" s="111"/>
      <c r="PT121" s="111"/>
      <c r="PU121" s="111"/>
      <c r="PV121" s="111"/>
      <c r="PW121" s="111"/>
      <c r="PX121" s="111"/>
      <c r="PY121" s="111"/>
      <c r="PZ121" s="111"/>
      <c r="QA121" s="111"/>
      <c r="QB121" s="111"/>
      <c r="QC121" s="111"/>
      <c r="QD121" s="111"/>
      <c r="QE121" s="111"/>
      <c r="QF121" s="111"/>
      <c r="QG121" s="111"/>
      <c r="QH121" s="111"/>
      <c r="QI121" s="111"/>
      <c r="QJ121" s="111"/>
      <c r="QK121" s="111"/>
      <c r="QL121" s="111"/>
      <c r="QM121" s="111"/>
      <c r="QN121" s="111"/>
      <c r="QO121" s="111"/>
      <c r="QP121" s="111"/>
      <c r="QQ121" s="111"/>
      <c r="QR121" s="111"/>
      <c r="QS121" s="111"/>
      <c r="QT121" s="111"/>
      <c r="QU121" s="111"/>
      <c r="QV121" s="111"/>
      <c r="QW121" s="111"/>
      <c r="QX121" s="111"/>
      <c r="QY121" s="111"/>
      <c r="QZ121" s="111"/>
      <c r="RA121" s="111"/>
      <c r="RB121" s="111"/>
      <c r="RC121" s="111"/>
      <c r="RD121" s="111"/>
      <c r="RE121" s="111"/>
      <c r="RF121" s="111"/>
      <c r="RG121" s="111"/>
      <c r="RH121" s="111"/>
      <c r="RI121" s="111"/>
      <c r="RJ121" s="111"/>
      <c r="RK121" s="111"/>
      <c r="RL121" s="111"/>
      <c r="RM121" s="111"/>
      <c r="RN121" s="111"/>
      <c r="RO121" s="111"/>
      <c r="RP121" s="111"/>
      <c r="RQ121" s="111"/>
      <c r="RR121" s="111"/>
      <c r="RS121" s="111"/>
      <c r="RT121" s="111"/>
      <c r="RU121" s="111"/>
      <c r="RV121" s="111"/>
      <c r="RW121" s="111"/>
      <c r="RX121" s="111"/>
      <c r="RY121" s="111"/>
      <c r="RZ121" s="111"/>
      <c r="SA121" s="111"/>
      <c r="SB121" s="111"/>
      <c r="SC121" s="111"/>
      <c r="SD121" s="111"/>
      <c r="SE121" s="111"/>
      <c r="SF121" s="111"/>
      <c r="SG121" s="111"/>
      <c r="SH121" s="111"/>
      <c r="SI121" s="111"/>
      <c r="SJ121" s="111"/>
      <c r="SK121" s="111"/>
      <c r="SL121" s="111"/>
      <c r="SM121" s="111"/>
      <c r="SN121" s="111"/>
      <c r="SO121" s="111"/>
      <c r="SP121" s="111"/>
      <c r="SQ121" s="111"/>
      <c r="SR121" s="111"/>
      <c r="SS121" s="111"/>
      <c r="ST121" s="111"/>
      <c r="SU121" s="111"/>
      <c r="SV121" s="111"/>
      <c r="SW121" s="111"/>
      <c r="SX121" s="111"/>
      <c r="SY121" s="111"/>
      <c r="SZ121" s="111"/>
      <c r="TA121" s="111"/>
      <c r="TB121" s="111"/>
      <c r="TC121" s="111"/>
      <c r="TD121" s="111"/>
      <c r="TE121" s="111"/>
      <c r="TF121" s="111"/>
      <c r="TG121" s="111"/>
      <c r="TH121" s="111"/>
      <c r="TI121" s="111"/>
      <c r="TJ121" s="111"/>
      <c r="TK121" s="111"/>
      <c r="TL121" s="111"/>
      <c r="TM121" s="111"/>
      <c r="TN121" s="111"/>
    </row>
    <row r="122" spans="1:534" x14ac:dyDescent="0.2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7"/>
      <c r="CC122" s="117"/>
      <c r="CD122" s="111"/>
      <c r="CE122" s="111"/>
      <c r="CF122" s="111"/>
      <c r="CG122" s="117"/>
      <c r="CH122" s="117"/>
      <c r="CI122" s="111"/>
      <c r="CJ122" s="111"/>
      <c r="CK122" s="111"/>
      <c r="CL122" s="117"/>
      <c r="CM122" s="111"/>
      <c r="CN122" s="117"/>
      <c r="CO122" s="117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2"/>
      <c r="FO122" s="111"/>
      <c r="FP122" s="112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  <c r="HG122" s="116"/>
      <c r="HH122" s="111"/>
      <c r="HI122" s="111"/>
      <c r="HJ122" s="111"/>
      <c r="HK122" s="111"/>
      <c r="HL122" s="111"/>
      <c r="HM122" s="111"/>
      <c r="HN122" s="111"/>
      <c r="HO122" s="111"/>
      <c r="HP122" s="111"/>
      <c r="HQ122" s="111"/>
      <c r="HR122" s="111"/>
      <c r="HS122" s="111"/>
      <c r="HT122" s="111"/>
      <c r="HU122" s="111"/>
      <c r="HV122" s="111"/>
      <c r="HW122" s="111"/>
      <c r="HX122" s="111"/>
      <c r="HY122" s="111"/>
      <c r="HZ122" s="111"/>
      <c r="IA122" s="111"/>
      <c r="IB122" s="111"/>
      <c r="IC122" s="111"/>
      <c r="ID122" s="111"/>
      <c r="IE122" s="111"/>
      <c r="IF122" s="111"/>
      <c r="IG122" s="111"/>
      <c r="IH122" s="111"/>
      <c r="II122" s="111"/>
      <c r="IJ122" s="111"/>
      <c r="IK122" s="111"/>
      <c r="IL122" s="111"/>
      <c r="IM122" s="111"/>
      <c r="IN122" s="111"/>
      <c r="IO122" s="111"/>
      <c r="IP122" s="111"/>
      <c r="IQ122" s="111"/>
      <c r="IR122" s="111"/>
      <c r="IS122" s="111"/>
      <c r="IT122" s="111"/>
      <c r="IU122" s="111"/>
      <c r="IV122" s="111"/>
      <c r="IW122" s="111"/>
      <c r="IX122" s="111"/>
      <c r="IY122" s="111"/>
      <c r="IZ122" s="111"/>
      <c r="JA122" s="111"/>
      <c r="JB122" s="111"/>
      <c r="JC122" s="111"/>
      <c r="JD122" s="111"/>
      <c r="JE122" s="111"/>
      <c r="JF122" s="111"/>
      <c r="JG122" s="111"/>
      <c r="JH122" s="111"/>
      <c r="JI122" s="111"/>
      <c r="JJ122" s="111"/>
      <c r="JK122" s="111"/>
      <c r="JL122" s="111"/>
      <c r="JM122" s="111"/>
      <c r="JN122" s="111"/>
      <c r="JO122" s="111"/>
      <c r="JP122" s="111"/>
      <c r="JQ122" s="111"/>
      <c r="JR122" s="111"/>
      <c r="JS122" s="111"/>
      <c r="JT122" s="111"/>
      <c r="JU122" s="111"/>
      <c r="JV122" s="111"/>
      <c r="JW122" s="111"/>
      <c r="JX122" s="111"/>
      <c r="JY122" s="111"/>
      <c r="JZ122" s="111"/>
      <c r="KA122" s="111"/>
      <c r="KB122" s="111"/>
      <c r="KC122" s="111"/>
      <c r="KD122" s="111"/>
      <c r="KE122" s="111"/>
      <c r="KF122" s="111"/>
      <c r="KG122" s="111"/>
      <c r="KH122" s="111"/>
      <c r="KI122" s="111"/>
      <c r="KJ122" s="111"/>
      <c r="KK122" s="111"/>
      <c r="KL122" s="111"/>
      <c r="KM122" s="111"/>
      <c r="KN122" s="111"/>
      <c r="KO122" s="111"/>
      <c r="KP122" s="111"/>
      <c r="KQ122" s="111"/>
      <c r="KR122" s="111"/>
      <c r="KS122" s="111"/>
      <c r="KT122" s="111"/>
      <c r="KU122" s="111"/>
      <c r="KV122" s="111"/>
      <c r="KW122" s="111"/>
      <c r="KX122" s="111"/>
      <c r="KY122" s="111"/>
      <c r="KZ122" s="111"/>
      <c r="LA122" s="111"/>
      <c r="LB122" s="111"/>
      <c r="LC122" s="111"/>
      <c r="LD122" s="111"/>
      <c r="LE122" s="111"/>
      <c r="LF122" s="111"/>
      <c r="LG122" s="111"/>
      <c r="LH122" s="111"/>
      <c r="LI122" s="111"/>
      <c r="LJ122" s="111"/>
      <c r="LK122" s="111"/>
      <c r="LL122" s="111"/>
      <c r="LM122" s="111"/>
      <c r="LN122" s="111"/>
      <c r="LO122" s="111"/>
      <c r="LP122" s="111"/>
      <c r="LQ122" s="111"/>
      <c r="LR122" s="111"/>
      <c r="LS122" s="111"/>
      <c r="LT122" s="111"/>
      <c r="LU122" s="111"/>
      <c r="LV122" s="111"/>
      <c r="LW122" s="111"/>
      <c r="LX122" s="111"/>
      <c r="LY122" s="111"/>
      <c r="LZ122" s="111"/>
      <c r="MA122" s="111"/>
      <c r="MB122" s="111"/>
      <c r="MC122" s="111"/>
      <c r="MD122" s="111"/>
      <c r="ME122" s="111"/>
      <c r="MF122" s="111"/>
      <c r="MG122" s="111"/>
      <c r="MH122" s="111"/>
      <c r="MI122" s="111"/>
      <c r="MJ122" s="111"/>
      <c r="MK122" s="111"/>
      <c r="ML122" s="111"/>
      <c r="MM122" s="111"/>
      <c r="MN122" s="111"/>
      <c r="MO122" s="111"/>
      <c r="MP122" s="111"/>
      <c r="MQ122" s="111"/>
      <c r="MR122" s="111"/>
      <c r="MS122" s="111"/>
      <c r="MT122" s="111"/>
      <c r="MU122" s="111"/>
      <c r="MV122" s="111"/>
      <c r="MW122" s="111"/>
      <c r="MX122" s="111"/>
      <c r="MY122" s="111"/>
      <c r="MZ122" s="111"/>
      <c r="NA122" s="111"/>
      <c r="NB122" s="111"/>
      <c r="NC122" s="111"/>
      <c r="ND122" s="111"/>
      <c r="NE122" s="111"/>
      <c r="NF122" s="111"/>
      <c r="NG122" s="111"/>
      <c r="NH122" s="111"/>
      <c r="NI122" s="111"/>
      <c r="NJ122" s="111"/>
      <c r="NK122" s="111"/>
      <c r="NL122" s="111"/>
      <c r="NM122" s="111"/>
      <c r="NN122" s="111"/>
      <c r="NO122" s="111"/>
      <c r="NP122" s="111"/>
      <c r="NQ122" s="111"/>
      <c r="NR122" s="111"/>
      <c r="NS122" s="111"/>
      <c r="NT122" s="111"/>
      <c r="NU122" s="111"/>
      <c r="NV122" s="111"/>
      <c r="NW122" s="111"/>
      <c r="NX122" s="111"/>
      <c r="NY122" s="111"/>
      <c r="NZ122" s="111"/>
      <c r="OA122" s="111"/>
      <c r="OB122" s="111"/>
      <c r="OC122" s="111"/>
      <c r="OD122" s="111"/>
      <c r="OE122" s="111"/>
      <c r="OF122" s="111"/>
      <c r="OG122" s="111"/>
      <c r="OH122" s="111"/>
      <c r="OI122" s="111"/>
      <c r="OJ122" s="111"/>
      <c r="OK122" s="111"/>
      <c r="OL122" s="111"/>
      <c r="OM122" s="111"/>
      <c r="ON122" s="111"/>
      <c r="OO122" s="111"/>
      <c r="OP122" s="111"/>
      <c r="OQ122" s="111"/>
      <c r="OR122" s="111"/>
      <c r="OS122" s="111"/>
      <c r="OT122" s="111"/>
      <c r="OU122" s="111"/>
      <c r="OV122" s="111"/>
      <c r="OW122" s="111"/>
      <c r="OX122" s="111"/>
      <c r="OY122" s="111"/>
      <c r="OZ122" s="111"/>
      <c r="PA122" s="111"/>
      <c r="PB122" s="111"/>
      <c r="PC122" s="111"/>
      <c r="PD122" s="111"/>
      <c r="PE122" s="111"/>
      <c r="PF122" s="111"/>
      <c r="PG122" s="111"/>
      <c r="PH122" s="111"/>
      <c r="PI122" s="111"/>
      <c r="PJ122" s="111"/>
      <c r="PK122" s="111"/>
      <c r="PL122" s="111"/>
      <c r="PM122" s="111"/>
      <c r="PN122" s="111"/>
      <c r="PO122" s="111"/>
      <c r="PP122" s="111"/>
      <c r="PQ122" s="111"/>
      <c r="PR122" s="111"/>
      <c r="PS122" s="111"/>
      <c r="PT122" s="111"/>
      <c r="PU122" s="111"/>
      <c r="PV122" s="111"/>
      <c r="PW122" s="111"/>
      <c r="PX122" s="111"/>
      <c r="PY122" s="111"/>
      <c r="PZ122" s="111"/>
      <c r="QA122" s="111"/>
      <c r="QB122" s="111"/>
      <c r="QC122" s="111"/>
      <c r="QD122" s="111"/>
      <c r="QE122" s="111"/>
      <c r="QF122" s="111"/>
      <c r="QG122" s="111"/>
      <c r="QH122" s="111"/>
      <c r="QI122" s="111"/>
      <c r="QJ122" s="111"/>
      <c r="QK122" s="111"/>
      <c r="QL122" s="111"/>
      <c r="QM122" s="111"/>
      <c r="QN122" s="111"/>
      <c r="QO122" s="111"/>
      <c r="QP122" s="111"/>
      <c r="QQ122" s="111"/>
      <c r="QR122" s="111"/>
      <c r="QS122" s="111"/>
      <c r="QT122" s="111"/>
      <c r="QU122" s="111"/>
      <c r="QV122" s="111"/>
      <c r="QW122" s="111"/>
      <c r="QX122" s="111"/>
      <c r="QY122" s="111"/>
      <c r="QZ122" s="111"/>
      <c r="RA122" s="111"/>
      <c r="RB122" s="111"/>
      <c r="RC122" s="111"/>
      <c r="RD122" s="111"/>
      <c r="RE122" s="111"/>
      <c r="RF122" s="111"/>
      <c r="RG122" s="111"/>
      <c r="RH122" s="111"/>
      <c r="RI122" s="111"/>
      <c r="RJ122" s="111"/>
      <c r="RK122" s="111"/>
      <c r="RL122" s="111"/>
      <c r="RM122" s="111"/>
      <c r="RN122" s="111"/>
      <c r="RO122" s="111"/>
      <c r="RP122" s="111"/>
      <c r="RQ122" s="111"/>
      <c r="RR122" s="111"/>
      <c r="RS122" s="111"/>
      <c r="RT122" s="111"/>
      <c r="RU122" s="111"/>
      <c r="RV122" s="111"/>
      <c r="RW122" s="111"/>
      <c r="RX122" s="111"/>
      <c r="RY122" s="111"/>
      <c r="RZ122" s="111"/>
      <c r="SA122" s="111"/>
      <c r="SB122" s="111"/>
      <c r="SC122" s="111"/>
      <c r="SD122" s="111"/>
      <c r="SE122" s="111"/>
      <c r="SF122" s="111"/>
      <c r="SG122" s="111"/>
      <c r="SH122" s="111"/>
      <c r="SI122" s="111"/>
      <c r="SJ122" s="111"/>
      <c r="SK122" s="111"/>
      <c r="SL122" s="111"/>
      <c r="SM122" s="111"/>
      <c r="SN122" s="111"/>
      <c r="SO122" s="111"/>
      <c r="SP122" s="111"/>
      <c r="SQ122" s="111"/>
      <c r="SR122" s="111"/>
      <c r="SS122" s="111"/>
      <c r="ST122" s="111"/>
      <c r="SU122" s="111"/>
      <c r="SV122" s="111"/>
      <c r="SW122" s="111"/>
      <c r="SX122" s="111"/>
      <c r="SY122" s="111"/>
      <c r="SZ122" s="111"/>
      <c r="TA122" s="111"/>
      <c r="TB122" s="111"/>
      <c r="TC122" s="111"/>
      <c r="TD122" s="111"/>
      <c r="TE122" s="111"/>
      <c r="TF122" s="111"/>
      <c r="TG122" s="111"/>
      <c r="TH122" s="111"/>
      <c r="TI122" s="111"/>
      <c r="TJ122" s="111"/>
      <c r="TK122" s="111"/>
      <c r="TL122" s="111"/>
      <c r="TM122" s="111"/>
      <c r="TN122" s="111"/>
    </row>
    <row r="123" spans="1:534" x14ac:dyDescent="0.2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7"/>
      <c r="CC123" s="117"/>
      <c r="CD123" s="111"/>
      <c r="CE123" s="111"/>
      <c r="CF123" s="111"/>
      <c r="CG123" s="117"/>
      <c r="CH123" s="117"/>
      <c r="CI123" s="111"/>
      <c r="CJ123" s="111"/>
      <c r="CK123" s="111"/>
      <c r="CL123" s="117"/>
      <c r="CM123" s="111"/>
      <c r="CN123" s="117"/>
      <c r="CO123" s="117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2"/>
      <c r="FO123" s="111"/>
      <c r="FP123" s="112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  <c r="HG123" s="116"/>
      <c r="HH123" s="111"/>
      <c r="HI123" s="111"/>
      <c r="HJ123" s="111"/>
      <c r="HK123" s="111"/>
      <c r="HL123" s="111"/>
      <c r="HM123" s="111"/>
      <c r="HN123" s="111"/>
      <c r="HO123" s="111"/>
      <c r="HP123" s="111"/>
      <c r="HQ123" s="111"/>
      <c r="HR123" s="111"/>
      <c r="HS123" s="111"/>
      <c r="HT123" s="111"/>
      <c r="HU123" s="111"/>
      <c r="HV123" s="111"/>
      <c r="HW123" s="111"/>
      <c r="HX123" s="111"/>
      <c r="HY123" s="111"/>
      <c r="HZ123" s="111"/>
      <c r="IA123" s="111"/>
      <c r="IB123" s="111"/>
      <c r="IC123" s="111"/>
      <c r="ID123" s="111"/>
      <c r="IE123" s="111"/>
      <c r="IF123" s="111"/>
      <c r="IG123" s="111"/>
      <c r="IH123" s="111"/>
      <c r="II123" s="111"/>
      <c r="IJ123" s="111"/>
      <c r="IK123" s="111"/>
      <c r="IL123" s="111"/>
      <c r="IM123" s="111"/>
      <c r="IN123" s="111"/>
      <c r="IO123" s="111"/>
      <c r="IP123" s="111"/>
      <c r="IQ123" s="111"/>
      <c r="IR123" s="111"/>
      <c r="IS123" s="111"/>
      <c r="IT123" s="111"/>
      <c r="IU123" s="111"/>
      <c r="IV123" s="111"/>
      <c r="IW123" s="111"/>
      <c r="IX123" s="111"/>
      <c r="IY123" s="111"/>
      <c r="IZ123" s="111"/>
      <c r="JA123" s="111"/>
      <c r="JB123" s="111"/>
      <c r="JC123" s="111"/>
      <c r="JD123" s="111"/>
      <c r="JE123" s="111"/>
      <c r="JF123" s="111"/>
      <c r="JG123" s="111"/>
      <c r="JH123" s="111"/>
      <c r="JI123" s="111"/>
      <c r="JJ123" s="111"/>
      <c r="JK123" s="111"/>
      <c r="JL123" s="111"/>
      <c r="JM123" s="111"/>
      <c r="JN123" s="111"/>
      <c r="JO123" s="111"/>
      <c r="JP123" s="111"/>
      <c r="JQ123" s="111"/>
      <c r="JR123" s="111"/>
      <c r="JS123" s="111"/>
      <c r="JT123" s="111"/>
      <c r="JU123" s="111"/>
      <c r="JV123" s="111"/>
      <c r="JW123" s="111"/>
      <c r="JX123" s="111"/>
      <c r="JY123" s="111"/>
      <c r="JZ123" s="111"/>
      <c r="KA123" s="111"/>
      <c r="KB123" s="111"/>
      <c r="KC123" s="111"/>
      <c r="KD123" s="111"/>
      <c r="KE123" s="111"/>
      <c r="KF123" s="111"/>
      <c r="KG123" s="111"/>
      <c r="KH123" s="111"/>
      <c r="KI123" s="111"/>
      <c r="KJ123" s="111"/>
      <c r="KK123" s="111"/>
      <c r="KL123" s="111"/>
      <c r="KM123" s="111"/>
      <c r="KN123" s="111"/>
      <c r="KO123" s="111"/>
      <c r="KP123" s="111"/>
      <c r="KQ123" s="111"/>
      <c r="KR123" s="111"/>
      <c r="KS123" s="111"/>
      <c r="KT123" s="111"/>
      <c r="KU123" s="111"/>
      <c r="KV123" s="111"/>
      <c r="KW123" s="111"/>
      <c r="KX123" s="111"/>
      <c r="KY123" s="111"/>
      <c r="KZ123" s="111"/>
      <c r="LA123" s="111"/>
      <c r="LB123" s="111"/>
      <c r="LC123" s="111"/>
      <c r="LD123" s="111"/>
      <c r="LE123" s="111"/>
      <c r="LF123" s="111"/>
      <c r="LG123" s="111"/>
      <c r="LH123" s="111"/>
      <c r="LI123" s="111"/>
      <c r="LJ123" s="111"/>
      <c r="LK123" s="111"/>
      <c r="LL123" s="111"/>
      <c r="LM123" s="111"/>
      <c r="LN123" s="111"/>
      <c r="LO123" s="111"/>
      <c r="LP123" s="111"/>
      <c r="LQ123" s="111"/>
      <c r="LR123" s="111"/>
      <c r="LS123" s="111"/>
      <c r="LT123" s="111"/>
      <c r="LU123" s="111"/>
      <c r="LV123" s="111"/>
      <c r="LW123" s="111"/>
      <c r="LX123" s="111"/>
      <c r="LY123" s="111"/>
      <c r="LZ123" s="111"/>
      <c r="MA123" s="111"/>
      <c r="MB123" s="111"/>
      <c r="MC123" s="111"/>
      <c r="MD123" s="111"/>
      <c r="ME123" s="111"/>
      <c r="MF123" s="111"/>
      <c r="MG123" s="111"/>
      <c r="MH123" s="111"/>
      <c r="MI123" s="111"/>
      <c r="MJ123" s="111"/>
      <c r="MK123" s="111"/>
      <c r="ML123" s="111"/>
      <c r="MM123" s="111"/>
      <c r="MN123" s="111"/>
      <c r="MO123" s="111"/>
      <c r="MP123" s="111"/>
      <c r="MQ123" s="111"/>
      <c r="MR123" s="111"/>
      <c r="MS123" s="111"/>
      <c r="MT123" s="111"/>
      <c r="MU123" s="111"/>
      <c r="MV123" s="111"/>
      <c r="MW123" s="111"/>
      <c r="MX123" s="111"/>
      <c r="MY123" s="111"/>
      <c r="MZ123" s="111"/>
      <c r="NA123" s="111"/>
      <c r="NB123" s="111"/>
      <c r="NC123" s="111"/>
      <c r="ND123" s="111"/>
      <c r="NE123" s="111"/>
      <c r="NF123" s="111"/>
      <c r="NG123" s="111"/>
      <c r="NH123" s="111"/>
      <c r="NI123" s="111"/>
      <c r="NJ123" s="111"/>
      <c r="NK123" s="111"/>
      <c r="NL123" s="111"/>
      <c r="NM123" s="111"/>
      <c r="NN123" s="111"/>
      <c r="NO123" s="111"/>
      <c r="NP123" s="111"/>
      <c r="NQ123" s="111"/>
      <c r="NR123" s="111"/>
      <c r="NS123" s="111"/>
      <c r="NT123" s="111"/>
      <c r="NU123" s="111"/>
      <c r="NV123" s="111"/>
      <c r="NW123" s="111"/>
      <c r="NX123" s="111"/>
      <c r="NY123" s="111"/>
      <c r="NZ123" s="111"/>
      <c r="OA123" s="111"/>
      <c r="OB123" s="111"/>
      <c r="OC123" s="111"/>
      <c r="OD123" s="111"/>
      <c r="OE123" s="111"/>
      <c r="OF123" s="111"/>
      <c r="OG123" s="111"/>
      <c r="OH123" s="111"/>
      <c r="OI123" s="111"/>
      <c r="OJ123" s="111"/>
      <c r="OK123" s="111"/>
      <c r="OL123" s="111"/>
      <c r="OM123" s="111"/>
      <c r="ON123" s="111"/>
      <c r="OO123" s="111"/>
      <c r="OP123" s="111"/>
      <c r="OQ123" s="111"/>
      <c r="OR123" s="111"/>
      <c r="OS123" s="111"/>
      <c r="OT123" s="111"/>
      <c r="OU123" s="111"/>
      <c r="OV123" s="111"/>
      <c r="OW123" s="111"/>
      <c r="OX123" s="111"/>
      <c r="OY123" s="111"/>
      <c r="OZ123" s="111"/>
      <c r="PA123" s="111"/>
      <c r="PB123" s="111"/>
      <c r="PC123" s="111"/>
      <c r="PD123" s="111"/>
      <c r="PE123" s="111"/>
      <c r="PF123" s="111"/>
      <c r="PG123" s="111"/>
      <c r="PH123" s="111"/>
      <c r="PI123" s="111"/>
      <c r="PJ123" s="111"/>
      <c r="PK123" s="111"/>
      <c r="PL123" s="111"/>
      <c r="PM123" s="111"/>
      <c r="PN123" s="111"/>
      <c r="PO123" s="111"/>
      <c r="PP123" s="111"/>
      <c r="PQ123" s="111"/>
      <c r="PR123" s="111"/>
      <c r="PS123" s="111"/>
      <c r="PT123" s="111"/>
      <c r="PU123" s="111"/>
      <c r="PV123" s="111"/>
      <c r="PW123" s="111"/>
      <c r="PX123" s="111"/>
      <c r="PY123" s="111"/>
      <c r="PZ123" s="111"/>
      <c r="QA123" s="111"/>
      <c r="QB123" s="111"/>
      <c r="QC123" s="111"/>
      <c r="QD123" s="111"/>
      <c r="QE123" s="111"/>
      <c r="QF123" s="111"/>
      <c r="QG123" s="111"/>
      <c r="QH123" s="111"/>
      <c r="QI123" s="111"/>
      <c r="QJ123" s="111"/>
      <c r="QK123" s="111"/>
      <c r="QL123" s="111"/>
      <c r="QM123" s="111"/>
      <c r="QN123" s="111"/>
      <c r="QO123" s="111"/>
      <c r="QP123" s="111"/>
      <c r="QQ123" s="111"/>
      <c r="QR123" s="111"/>
      <c r="QS123" s="111"/>
      <c r="QT123" s="111"/>
      <c r="QU123" s="111"/>
      <c r="QV123" s="111"/>
      <c r="QW123" s="111"/>
      <c r="QX123" s="111"/>
      <c r="QY123" s="111"/>
      <c r="QZ123" s="111"/>
      <c r="RA123" s="111"/>
      <c r="RB123" s="111"/>
      <c r="RC123" s="111"/>
      <c r="RD123" s="111"/>
      <c r="RE123" s="111"/>
      <c r="RF123" s="111"/>
      <c r="RG123" s="111"/>
      <c r="RH123" s="111"/>
      <c r="RI123" s="111"/>
      <c r="RJ123" s="111"/>
      <c r="RK123" s="111"/>
      <c r="RL123" s="111"/>
      <c r="RM123" s="111"/>
      <c r="RN123" s="111"/>
      <c r="RO123" s="111"/>
      <c r="RP123" s="111"/>
      <c r="RQ123" s="111"/>
      <c r="RR123" s="111"/>
      <c r="RS123" s="111"/>
      <c r="RT123" s="111"/>
      <c r="RU123" s="111"/>
      <c r="RV123" s="111"/>
      <c r="RW123" s="111"/>
      <c r="RX123" s="111"/>
      <c r="RY123" s="111"/>
      <c r="RZ123" s="111"/>
      <c r="SA123" s="111"/>
      <c r="SB123" s="111"/>
      <c r="SC123" s="111"/>
      <c r="SD123" s="111"/>
      <c r="SE123" s="111"/>
      <c r="SF123" s="111"/>
      <c r="SG123" s="111"/>
      <c r="SH123" s="111"/>
      <c r="SI123" s="111"/>
      <c r="SJ123" s="111"/>
      <c r="SK123" s="111"/>
      <c r="SL123" s="111"/>
      <c r="SM123" s="111"/>
      <c r="SN123" s="111"/>
      <c r="SO123" s="111"/>
      <c r="SP123" s="111"/>
      <c r="SQ123" s="111"/>
      <c r="SR123" s="111"/>
      <c r="SS123" s="111"/>
      <c r="ST123" s="111"/>
      <c r="SU123" s="111"/>
      <c r="SV123" s="111"/>
      <c r="SW123" s="111"/>
      <c r="SX123" s="111"/>
      <c r="SY123" s="111"/>
      <c r="SZ123" s="111"/>
      <c r="TA123" s="111"/>
      <c r="TB123" s="111"/>
      <c r="TC123" s="111"/>
      <c r="TD123" s="111"/>
      <c r="TE123" s="111"/>
      <c r="TF123" s="111"/>
      <c r="TG123" s="111"/>
      <c r="TH123" s="111"/>
      <c r="TI123" s="111"/>
      <c r="TJ123" s="111"/>
      <c r="TK123" s="111"/>
      <c r="TL123" s="111"/>
      <c r="TM123" s="111"/>
      <c r="TN123" s="111"/>
    </row>
    <row r="124" spans="1:534" x14ac:dyDescent="0.2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7"/>
      <c r="CC124" s="117"/>
      <c r="CD124" s="111"/>
      <c r="CE124" s="111"/>
      <c r="CF124" s="111"/>
      <c r="CG124" s="117"/>
      <c r="CH124" s="117"/>
      <c r="CI124" s="111"/>
      <c r="CJ124" s="111"/>
      <c r="CK124" s="111"/>
      <c r="CL124" s="117"/>
      <c r="CM124" s="111"/>
      <c r="CN124" s="117"/>
      <c r="CO124" s="117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2"/>
      <c r="FO124" s="111"/>
      <c r="FP124" s="112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  <c r="HG124" s="116"/>
      <c r="HH124" s="111"/>
      <c r="HI124" s="111"/>
      <c r="HJ124" s="111"/>
      <c r="HK124" s="111"/>
      <c r="HL124" s="111"/>
      <c r="HM124" s="111"/>
      <c r="HN124" s="111"/>
      <c r="HO124" s="111"/>
      <c r="HP124" s="111"/>
      <c r="HQ124" s="111"/>
      <c r="HR124" s="111"/>
      <c r="HS124" s="111"/>
      <c r="HT124" s="111"/>
      <c r="HU124" s="111"/>
      <c r="HV124" s="111"/>
      <c r="HW124" s="111"/>
      <c r="HX124" s="111"/>
      <c r="HY124" s="111"/>
      <c r="HZ124" s="111"/>
      <c r="IA124" s="111"/>
      <c r="IB124" s="111"/>
      <c r="IC124" s="111"/>
      <c r="ID124" s="111"/>
      <c r="IE124" s="111"/>
      <c r="IF124" s="111"/>
      <c r="IG124" s="111"/>
      <c r="IH124" s="111"/>
      <c r="II124" s="111"/>
      <c r="IJ124" s="111"/>
      <c r="IK124" s="111"/>
      <c r="IL124" s="111"/>
      <c r="IM124" s="111"/>
      <c r="IN124" s="111"/>
      <c r="IO124" s="111"/>
      <c r="IP124" s="111"/>
      <c r="IQ124" s="111"/>
      <c r="IR124" s="111"/>
      <c r="IS124" s="111"/>
      <c r="IT124" s="111"/>
      <c r="IU124" s="111"/>
      <c r="IV124" s="111"/>
      <c r="IW124" s="111"/>
      <c r="IX124" s="111"/>
      <c r="IY124" s="111"/>
      <c r="IZ124" s="111"/>
      <c r="JA124" s="111"/>
      <c r="JB124" s="111"/>
      <c r="JC124" s="111"/>
      <c r="JD124" s="111"/>
      <c r="JE124" s="111"/>
      <c r="JF124" s="111"/>
      <c r="JG124" s="111"/>
      <c r="JH124" s="111"/>
      <c r="JI124" s="111"/>
      <c r="JJ124" s="111"/>
      <c r="JK124" s="111"/>
      <c r="JL124" s="111"/>
      <c r="JM124" s="111"/>
      <c r="JN124" s="111"/>
      <c r="JO124" s="111"/>
      <c r="JP124" s="111"/>
      <c r="JQ124" s="111"/>
      <c r="JR124" s="111"/>
      <c r="JS124" s="111"/>
      <c r="JT124" s="111"/>
      <c r="JU124" s="111"/>
      <c r="JV124" s="111"/>
      <c r="JW124" s="111"/>
      <c r="JX124" s="111"/>
      <c r="JY124" s="111"/>
      <c r="JZ124" s="111"/>
      <c r="KA124" s="111"/>
      <c r="KB124" s="111"/>
      <c r="KC124" s="111"/>
      <c r="KD124" s="111"/>
      <c r="KE124" s="111"/>
      <c r="KF124" s="111"/>
      <c r="KG124" s="111"/>
      <c r="KH124" s="111"/>
      <c r="KI124" s="111"/>
      <c r="KJ124" s="111"/>
      <c r="KK124" s="111"/>
      <c r="KL124" s="111"/>
      <c r="KM124" s="111"/>
      <c r="KN124" s="111"/>
      <c r="KO124" s="111"/>
      <c r="KP124" s="111"/>
      <c r="KQ124" s="111"/>
      <c r="KR124" s="111"/>
      <c r="KS124" s="111"/>
      <c r="KT124" s="111"/>
      <c r="KU124" s="111"/>
      <c r="KV124" s="111"/>
      <c r="KW124" s="111"/>
      <c r="KX124" s="111"/>
      <c r="KY124" s="111"/>
      <c r="KZ124" s="111"/>
      <c r="LA124" s="111"/>
      <c r="LB124" s="111"/>
      <c r="LC124" s="111"/>
      <c r="LD124" s="111"/>
      <c r="LE124" s="111"/>
      <c r="LF124" s="111"/>
      <c r="LG124" s="111"/>
      <c r="LH124" s="111"/>
      <c r="LI124" s="111"/>
      <c r="LJ124" s="111"/>
      <c r="LK124" s="111"/>
      <c r="LL124" s="111"/>
      <c r="LM124" s="111"/>
      <c r="LN124" s="111"/>
      <c r="LO124" s="111"/>
      <c r="LP124" s="111"/>
      <c r="LQ124" s="111"/>
      <c r="LR124" s="111"/>
      <c r="LS124" s="111"/>
      <c r="LT124" s="111"/>
      <c r="LU124" s="111"/>
      <c r="LV124" s="111"/>
      <c r="LW124" s="111"/>
      <c r="LX124" s="111"/>
      <c r="LY124" s="111"/>
      <c r="LZ124" s="111"/>
      <c r="MA124" s="111"/>
      <c r="MB124" s="111"/>
      <c r="MC124" s="111"/>
      <c r="MD124" s="111"/>
      <c r="ME124" s="111"/>
      <c r="MF124" s="111"/>
      <c r="MG124" s="111"/>
      <c r="MH124" s="111"/>
      <c r="MI124" s="111"/>
      <c r="MJ124" s="111"/>
      <c r="MK124" s="111"/>
      <c r="ML124" s="111"/>
      <c r="MM124" s="111"/>
      <c r="MN124" s="111"/>
      <c r="MO124" s="111"/>
      <c r="MP124" s="111"/>
      <c r="MQ124" s="111"/>
      <c r="MR124" s="111"/>
      <c r="MS124" s="111"/>
      <c r="MT124" s="111"/>
      <c r="MU124" s="111"/>
      <c r="MV124" s="111"/>
      <c r="MW124" s="111"/>
      <c r="MX124" s="111"/>
      <c r="MY124" s="111"/>
      <c r="MZ124" s="111"/>
      <c r="NA124" s="111"/>
      <c r="NB124" s="111"/>
      <c r="NC124" s="111"/>
      <c r="ND124" s="111"/>
      <c r="NE124" s="111"/>
      <c r="NF124" s="111"/>
      <c r="NG124" s="111"/>
      <c r="NH124" s="111"/>
      <c r="NI124" s="111"/>
      <c r="NJ124" s="111"/>
      <c r="NK124" s="111"/>
      <c r="NL124" s="111"/>
      <c r="NM124" s="111"/>
      <c r="NN124" s="111"/>
      <c r="NO124" s="111"/>
      <c r="NP124" s="111"/>
      <c r="NQ124" s="111"/>
      <c r="NR124" s="111"/>
      <c r="NS124" s="111"/>
      <c r="NT124" s="111"/>
      <c r="NU124" s="111"/>
      <c r="NV124" s="111"/>
      <c r="NW124" s="111"/>
      <c r="NX124" s="111"/>
      <c r="NY124" s="111"/>
      <c r="NZ124" s="111"/>
      <c r="OA124" s="111"/>
      <c r="OB124" s="111"/>
      <c r="OC124" s="111"/>
      <c r="OD124" s="111"/>
      <c r="OE124" s="111"/>
      <c r="OF124" s="111"/>
      <c r="OG124" s="111"/>
      <c r="OH124" s="111"/>
      <c r="OI124" s="111"/>
      <c r="OJ124" s="111"/>
      <c r="OK124" s="111"/>
      <c r="OL124" s="111"/>
      <c r="OM124" s="111"/>
      <c r="ON124" s="111"/>
      <c r="OO124" s="111"/>
      <c r="OP124" s="111"/>
      <c r="OQ124" s="111"/>
      <c r="OR124" s="111"/>
      <c r="OS124" s="111"/>
      <c r="OT124" s="111"/>
      <c r="OU124" s="111"/>
      <c r="OV124" s="111"/>
      <c r="OW124" s="111"/>
      <c r="OX124" s="111"/>
      <c r="OY124" s="111"/>
      <c r="OZ124" s="111"/>
      <c r="PA124" s="111"/>
      <c r="PB124" s="111"/>
      <c r="PC124" s="111"/>
      <c r="PD124" s="111"/>
      <c r="PE124" s="111"/>
      <c r="PF124" s="111"/>
      <c r="PG124" s="111"/>
      <c r="PH124" s="111"/>
      <c r="PI124" s="111"/>
      <c r="PJ124" s="111"/>
      <c r="PK124" s="111"/>
      <c r="PL124" s="111"/>
      <c r="PM124" s="111"/>
      <c r="PN124" s="111"/>
      <c r="PO124" s="111"/>
      <c r="PP124" s="111"/>
      <c r="PQ124" s="111"/>
      <c r="PR124" s="111"/>
      <c r="PS124" s="111"/>
      <c r="PT124" s="111"/>
      <c r="PU124" s="111"/>
      <c r="PV124" s="111"/>
      <c r="PW124" s="111"/>
      <c r="PX124" s="111"/>
      <c r="PY124" s="111"/>
      <c r="PZ124" s="111"/>
      <c r="QA124" s="111"/>
      <c r="QB124" s="111"/>
      <c r="QC124" s="111"/>
      <c r="QD124" s="111"/>
      <c r="QE124" s="111"/>
      <c r="QF124" s="111"/>
      <c r="QG124" s="111"/>
      <c r="QH124" s="111"/>
      <c r="QI124" s="111"/>
      <c r="QJ124" s="111"/>
      <c r="QK124" s="111"/>
      <c r="QL124" s="111"/>
      <c r="QM124" s="111"/>
      <c r="QN124" s="111"/>
      <c r="QO124" s="111"/>
      <c r="QP124" s="111"/>
      <c r="QQ124" s="111"/>
      <c r="QR124" s="111"/>
      <c r="QS124" s="111"/>
      <c r="QT124" s="111"/>
      <c r="QU124" s="111"/>
      <c r="QV124" s="111"/>
      <c r="QW124" s="111"/>
      <c r="QX124" s="111"/>
      <c r="QY124" s="111"/>
      <c r="QZ124" s="111"/>
      <c r="RA124" s="111"/>
      <c r="RB124" s="111"/>
      <c r="RC124" s="111"/>
      <c r="RD124" s="111"/>
      <c r="RE124" s="111"/>
      <c r="RF124" s="111"/>
      <c r="RG124" s="111"/>
      <c r="RH124" s="111"/>
      <c r="RI124" s="111"/>
      <c r="RJ124" s="111"/>
      <c r="RK124" s="111"/>
      <c r="RL124" s="111"/>
      <c r="RM124" s="111"/>
      <c r="RN124" s="111"/>
      <c r="RO124" s="111"/>
      <c r="RP124" s="111"/>
      <c r="RQ124" s="111"/>
      <c r="RR124" s="111"/>
      <c r="RS124" s="111"/>
      <c r="RT124" s="111"/>
      <c r="RU124" s="111"/>
      <c r="RV124" s="111"/>
      <c r="RW124" s="111"/>
      <c r="RX124" s="111"/>
      <c r="RY124" s="111"/>
      <c r="RZ124" s="111"/>
      <c r="SA124" s="111"/>
      <c r="SB124" s="111"/>
      <c r="SC124" s="111"/>
      <c r="SD124" s="111"/>
      <c r="SE124" s="111"/>
      <c r="SF124" s="111"/>
      <c r="SG124" s="111"/>
      <c r="SH124" s="111"/>
      <c r="SI124" s="111"/>
      <c r="SJ124" s="111"/>
      <c r="SK124" s="111"/>
      <c r="SL124" s="111"/>
      <c r="SM124" s="111"/>
      <c r="SN124" s="111"/>
      <c r="SO124" s="111"/>
      <c r="SP124" s="111"/>
      <c r="SQ124" s="111"/>
      <c r="SR124" s="111"/>
      <c r="SS124" s="111"/>
      <c r="ST124" s="111"/>
      <c r="SU124" s="111"/>
      <c r="SV124" s="111"/>
      <c r="SW124" s="111"/>
      <c r="SX124" s="111"/>
      <c r="SY124" s="111"/>
      <c r="SZ124" s="111"/>
      <c r="TA124" s="111"/>
      <c r="TB124" s="111"/>
      <c r="TC124" s="111"/>
      <c r="TD124" s="111"/>
      <c r="TE124" s="111"/>
      <c r="TF124" s="111"/>
      <c r="TG124" s="111"/>
      <c r="TH124" s="111"/>
      <c r="TI124" s="111"/>
      <c r="TJ124" s="111"/>
      <c r="TK124" s="111"/>
      <c r="TL124" s="111"/>
      <c r="TM124" s="111"/>
      <c r="TN124" s="111"/>
    </row>
    <row r="125" spans="1:534" x14ac:dyDescent="0.2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7"/>
      <c r="CC125" s="117"/>
      <c r="CD125" s="111"/>
      <c r="CE125" s="111"/>
      <c r="CF125" s="111"/>
      <c r="CG125" s="117"/>
      <c r="CH125" s="117"/>
      <c r="CI125" s="111"/>
      <c r="CJ125" s="111"/>
      <c r="CK125" s="111"/>
      <c r="CL125" s="117"/>
      <c r="CM125" s="111"/>
      <c r="CN125" s="117"/>
      <c r="CO125" s="117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2"/>
      <c r="FO125" s="111"/>
      <c r="FP125" s="112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/>
      <c r="HD125" s="111"/>
      <c r="HE125" s="111"/>
      <c r="HF125" s="111"/>
      <c r="HG125" s="116"/>
      <c r="HH125" s="111"/>
      <c r="HI125" s="111"/>
      <c r="HJ125" s="111"/>
      <c r="HK125" s="111"/>
      <c r="HL125" s="111"/>
      <c r="HM125" s="111"/>
      <c r="HN125" s="111"/>
      <c r="HO125" s="111"/>
      <c r="HP125" s="111"/>
      <c r="HQ125" s="111"/>
      <c r="HR125" s="111"/>
      <c r="HS125" s="111"/>
      <c r="HT125" s="111"/>
      <c r="HU125" s="111"/>
      <c r="HV125" s="111"/>
      <c r="HW125" s="111"/>
      <c r="HX125" s="111"/>
      <c r="HY125" s="111"/>
      <c r="HZ125" s="111"/>
      <c r="IA125" s="111"/>
      <c r="IB125" s="111"/>
      <c r="IC125" s="111"/>
      <c r="ID125" s="111"/>
      <c r="IE125" s="111"/>
      <c r="IF125" s="111"/>
      <c r="IG125" s="111"/>
      <c r="IH125" s="111"/>
      <c r="II125" s="111"/>
      <c r="IJ125" s="111"/>
      <c r="IK125" s="111"/>
      <c r="IL125" s="111"/>
      <c r="IM125" s="111"/>
      <c r="IN125" s="111"/>
      <c r="IO125" s="111"/>
      <c r="IP125" s="111"/>
      <c r="IQ125" s="111"/>
      <c r="IR125" s="111"/>
      <c r="IS125" s="111"/>
      <c r="IT125" s="111"/>
      <c r="IU125" s="111"/>
      <c r="IV125" s="111"/>
      <c r="IW125" s="111"/>
      <c r="IX125" s="111"/>
      <c r="IY125" s="111"/>
      <c r="IZ125" s="111"/>
      <c r="JA125" s="111"/>
      <c r="JB125" s="111"/>
      <c r="JC125" s="111"/>
      <c r="JD125" s="111"/>
      <c r="JE125" s="111"/>
      <c r="JF125" s="111"/>
      <c r="JG125" s="111"/>
      <c r="JH125" s="111"/>
      <c r="JI125" s="111"/>
      <c r="JJ125" s="111"/>
      <c r="JK125" s="111"/>
      <c r="JL125" s="111"/>
      <c r="JM125" s="111"/>
      <c r="JN125" s="111"/>
      <c r="JO125" s="111"/>
      <c r="JP125" s="111"/>
      <c r="JQ125" s="111"/>
      <c r="JR125" s="111"/>
      <c r="JS125" s="111"/>
      <c r="JT125" s="111"/>
      <c r="JU125" s="111"/>
      <c r="JV125" s="111"/>
      <c r="JW125" s="111"/>
      <c r="JX125" s="111"/>
      <c r="JY125" s="111"/>
      <c r="JZ125" s="111"/>
      <c r="KA125" s="111"/>
      <c r="KB125" s="111"/>
      <c r="KC125" s="111"/>
      <c r="KD125" s="111"/>
      <c r="KE125" s="111"/>
      <c r="KF125" s="111"/>
      <c r="KG125" s="111"/>
      <c r="KH125" s="111"/>
      <c r="KI125" s="111"/>
      <c r="KJ125" s="111"/>
      <c r="KK125" s="111"/>
      <c r="KL125" s="111"/>
      <c r="KM125" s="111"/>
      <c r="KN125" s="111"/>
      <c r="KO125" s="111"/>
      <c r="KP125" s="111"/>
      <c r="KQ125" s="111"/>
      <c r="KR125" s="111"/>
      <c r="KS125" s="111"/>
      <c r="KT125" s="111"/>
      <c r="KU125" s="111"/>
      <c r="KV125" s="111"/>
      <c r="KW125" s="111"/>
      <c r="KX125" s="111"/>
      <c r="KY125" s="111"/>
      <c r="KZ125" s="111"/>
      <c r="LA125" s="111"/>
      <c r="LB125" s="111"/>
      <c r="LC125" s="111"/>
      <c r="LD125" s="111"/>
      <c r="LE125" s="111"/>
      <c r="LF125" s="111"/>
      <c r="LG125" s="111"/>
      <c r="LH125" s="111"/>
      <c r="LI125" s="111"/>
      <c r="LJ125" s="111"/>
      <c r="LK125" s="111"/>
      <c r="LL125" s="111"/>
      <c r="LM125" s="111"/>
      <c r="LN125" s="111"/>
      <c r="LO125" s="111"/>
      <c r="LP125" s="111"/>
      <c r="LQ125" s="111"/>
      <c r="LR125" s="111"/>
      <c r="LS125" s="111"/>
      <c r="LT125" s="111"/>
      <c r="LU125" s="111"/>
      <c r="LV125" s="111"/>
      <c r="LW125" s="111"/>
      <c r="LX125" s="111"/>
      <c r="LY125" s="111"/>
      <c r="LZ125" s="111"/>
      <c r="MA125" s="111"/>
      <c r="MB125" s="111"/>
      <c r="MC125" s="111"/>
      <c r="MD125" s="111"/>
      <c r="ME125" s="111"/>
      <c r="MF125" s="111"/>
      <c r="MG125" s="111"/>
      <c r="MH125" s="111"/>
      <c r="MI125" s="111"/>
      <c r="MJ125" s="111"/>
      <c r="MK125" s="111"/>
      <c r="ML125" s="111"/>
      <c r="MM125" s="111"/>
      <c r="MN125" s="111"/>
      <c r="MO125" s="111"/>
      <c r="MP125" s="111"/>
      <c r="MQ125" s="111"/>
      <c r="MR125" s="111"/>
      <c r="MS125" s="111"/>
      <c r="MT125" s="111"/>
      <c r="MU125" s="111"/>
      <c r="MV125" s="111"/>
      <c r="MW125" s="111"/>
      <c r="MX125" s="111"/>
      <c r="MY125" s="111"/>
      <c r="MZ125" s="111"/>
      <c r="NA125" s="111"/>
      <c r="NB125" s="111"/>
      <c r="NC125" s="111"/>
      <c r="ND125" s="111"/>
      <c r="NE125" s="111"/>
      <c r="NF125" s="111"/>
      <c r="NG125" s="111"/>
      <c r="NH125" s="111"/>
      <c r="NI125" s="111"/>
      <c r="NJ125" s="111"/>
      <c r="NK125" s="111"/>
      <c r="NL125" s="111"/>
      <c r="NM125" s="111"/>
      <c r="NN125" s="111"/>
      <c r="NO125" s="111"/>
      <c r="NP125" s="111"/>
      <c r="NQ125" s="111"/>
      <c r="NR125" s="111"/>
      <c r="NS125" s="111"/>
      <c r="NT125" s="111"/>
      <c r="NU125" s="111"/>
      <c r="NV125" s="111"/>
      <c r="NW125" s="111"/>
      <c r="NX125" s="111"/>
      <c r="NY125" s="111"/>
      <c r="NZ125" s="111"/>
      <c r="OA125" s="111"/>
      <c r="OB125" s="111"/>
      <c r="OC125" s="111"/>
      <c r="OD125" s="111"/>
      <c r="OE125" s="111"/>
      <c r="OF125" s="111"/>
      <c r="OG125" s="111"/>
      <c r="OH125" s="111"/>
      <c r="OI125" s="111"/>
      <c r="OJ125" s="111"/>
      <c r="OK125" s="111"/>
      <c r="OL125" s="111"/>
      <c r="OM125" s="111"/>
      <c r="ON125" s="111"/>
      <c r="OO125" s="111"/>
      <c r="OP125" s="111"/>
      <c r="OQ125" s="111"/>
      <c r="OR125" s="111"/>
      <c r="OS125" s="111"/>
      <c r="OT125" s="111"/>
      <c r="OU125" s="111"/>
      <c r="OV125" s="111"/>
      <c r="OW125" s="111"/>
      <c r="OX125" s="111"/>
      <c r="OY125" s="111"/>
      <c r="OZ125" s="111"/>
      <c r="PA125" s="111"/>
      <c r="PB125" s="111"/>
      <c r="PC125" s="111"/>
      <c r="PD125" s="111"/>
      <c r="PE125" s="111"/>
      <c r="PF125" s="111"/>
      <c r="PG125" s="111"/>
      <c r="PH125" s="111"/>
      <c r="PI125" s="111"/>
      <c r="PJ125" s="111"/>
      <c r="PK125" s="111"/>
      <c r="PL125" s="111"/>
      <c r="PM125" s="111"/>
      <c r="PN125" s="111"/>
      <c r="PO125" s="111"/>
      <c r="PP125" s="111"/>
      <c r="PQ125" s="111"/>
      <c r="PR125" s="111"/>
      <c r="PS125" s="111"/>
      <c r="PT125" s="111"/>
      <c r="PU125" s="111"/>
      <c r="PV125" s="111"/>
      <c r="PW125" s="111"/>
      <c r="PX125" s="111"/>
      <c r="PY125" s="111"/>
      <c r="PZ125" s="111"/>
      <c r="QA125" s="111"/>
      <c r="QB125" s="111"/>
      <c r="QC125" s="111"/>
      <c r="QD125" s="111"/>
      <c r="QE125" s="111"/>
      <c r="QF125" s="111"/>
      <c r="QG125" s="111"/>
      <c r="QH125" s="111"/>
      <c r="QI125" s="111"/>
      <c r="QJ125" s="111"/>
      <c r="QK125" s="111"/>
      <c r="QL125" s="111"/>
      <c r="QM125" s="111"/>
      <c r="QN125" s="111"/>
      <c r="QO125" s="111"/>
      <c r="QP125" s="111"/>
      <c r="QQ125" s="111"/>
      <c r="QR125" s="111"/>
      <c r="QS125" s="111"/>
      <c r="QT125" s="111"/>
      <c r="QU125" s="111"/>
      <c r="QV125" s="111"/>
      <c r="QW125" s="111"/>
      <c r="QX125" s="111"/>
      <c r="QY125" s="111"/>
      <c r="QZ125" s="111"/>
      <c r="RA125" s="111"/>
      <c r="RB125" s="111"/>
      <c r="RC125" s="111"/>
      <c r="RD125" s="111"/>
      <c r="RE125" s="111"/>
      <c r="RF125" s="111"/>
      <c r="RG125" s="111"/>
      <c r="RH125" s="111"/>
      <c r="RI125" s="111"/>
      <c r="RJ125" s="111"/>
      <c r="RK125" s="111"/>
      <c r="RL125" s="111"/>
      <c r="RM125" s="111"/>
      <c r="RN125" s="111"/>
      <c r="RO125" s="111"/>
      <c r="RP125" s="111"/>
      <c r="RQ125" s="111"/>
      <c r="RR125" s="111"/>
      <c r="RS125" s="111"/>
      <c r="RT125" s="111"/>
      <c r="RU125" s="111"/>
      <c r="RV125" s="111"/>
      <c r="RW125" s="111"/>
      <c r="RX125" s="111"/>
      <c r="RY125" s="111"/>
      <c r="RZ125" s="111"/>
      <c r="SA125" s="111"/>
      <c r="SB125" s="111"/>
      <c r="SC125" s="111"/>
      <c r="SD125" s="111"/>
      <c r="SE125" s="111"/>
      <c r="SF125" s="111"/>
      <c r="SG125" s="111"/>
      <c r="SH125" s="111"/>
      <c r="SI125" s="111"/>
      <c r="SJ125" s="111"/>
      <c r="SK125" s="111"/>
      <c r="SL125" s="111"/>
      <c r="SM125" s="111"/>
      <c r="SN125" s="111"/>
      <c r="SO125" s="111"/>
      <c r="SP125" s="111"/>
      <c r="SQ125" s="111"/>
      <c r="SR125" s="111"/>
      <c r="SS125" s="111"/>
      <c r="ST125" s="111"/>
      <c r="SU125" s="111"/>
      <c r="SV125" s="111"/>
      <c r="SW125" s="111"/>
      <c r="SX125" s="111"/>
      <c r="SY125" s="111"/>
      <c r="SZ125" s="111"/>
      <c r="TA125" s="111"/>
      <c r="TB125" s="111"/>
      <c r="TC125" s="111"/>
      <c r="TD125" s="111"/>
      <c r="TE125" s="111"/>
      <c r="TF125" s="111"/>
      <c r="TG125" s="111"/>
      <c r="TH125" s="111"/>
      <c r="TI125" s="111"/>
      <c r="TJ125" s="111"/>
      <c r="TK125" s="111"/>
      <c r="TL125" s="111"/>
      <c r="TM125" s="111"/>
      <c r="TN125" s="111"/>
    </row>
    <row r="126" spans="1:534" x14ac:dyDescent="0.2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7"/>
      <c r="CC126" s="117"/>
      <c r="CD126" s="111"/>
      <c r="CE126" s="111"/>
      <c r="CF126" s="111"/>
      <c r="CG126" s="117"/>
      <c r="CH126" s="117"/>
      <c r="CI126" s="111"/>
      <c r="CJ126" s="111"/>
      <c r="CK126" s="111"/>
      <c r="CL126" s="117"/>
      <c r="CM126" s="111"/>
      <c r="CN126" s="117"/>
      <c r="CO126" s="117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2"/>
      <c r="FO126" s="111"/>
      <c r="FP126" s="112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  <c r="HD126" s="111"/>
      <c r="HE126" s="111"/>
      <c r="HF126" s="111"/>
      <c r="HG126" s="116"/>
      <c r="HH126" s="111"/>
      <c r="HI126" s="111"/>
      <c r="HJ126" s="111"/>
      <c r="HK126" s="111"/>
      <c r="HL126" s="111"/>
      <c r="HM126" s="111"/>
      <c r="HN126" s="111"/>
      <c r="HO126" s="111"/>
      <c r="HP126" s="111"/>
      <c r="HQ126" s="111"/>
      <c r="HR126" s="111"/>
      <c r="HS126" s="111"/>
      <c r="HT126" s="111"/>
      <c r="HU126" s="111"/>
      <c r="HV126" s="111"/>
      <c r="HW126" s="111"/>
      <c r="HX126" s="111"/>
      <c r="HY126" s="111"/>
      <c r="HZ126" s="111"/>
      <c r="IA126" s="111"/>
      <c r="IB126" s="111"/>
      <c r="IC126" s="111"/>
      <c r="ID126" s="111"/>
      <c r="IE126" s="111"/>
      <c r="IF126" s="111"/>
      <c r="IG126" s="111"/>
      <c r="IH126" s="111"/>
      <c r="II126" s="111"/>
      <c r="IJ126" s="111"/>
      <c r="IK126" s="111"/>
      <c r="IL126" s="111"/>
      <c r="IM126" s="111"/>
      <c r="IN126" s="111"/>
      <c r="IO126" s="111"/>
      <c r="IP126" s="111"/>
      <c r="IQ126" s="111"/>
      <c r="IR126" s="111"/>
      <c r="IS126" s="111"/>
      <c r="IT126" s="111"/>
      <c r="IU126" s="111"/>
      <c r="IV126" s="111"/>
      <c r="IW126" s="111"/>
      <c r="IX126" s="111"/>
      <c r="IY126" s="111"/>
      <c r="IZ126" s="111"/>
      <c r="JA126" s="111"/>
      <c r="JB126" s="111"/>
      <c r="JC126" s="111"/>
      <c r="JD126" s="111"/>
      <c r="JE126" s="111"/>
      <c r="JF126" s="111"/>
      <c r="JG126" s="111"/>
      <c r="JH126" s="111"/>
      <c r="JI126" s="111"/>
      <c r="JJ126" s="111"/>
      <c r="JK126" s="111"/>
      <c r="JL126" s="111"/>
      <c r="JM126" s="111"/>
      <c r="JN126" s="111"/>
      <c r="JO126" s="111"/>
      <c r="JP126" s="111"/>
      <c r="JQ126" s="111"/>
      <c r="JR126" s="111"/>
      <c r="JS126" s="111"/>
      <c r="JT126" s="111"/>
      <c r="JU126" s="111"/>
      <c r="JV126" s="111"/>
      <c r="JW126" s="111"/>
      <c r="JX126" s="111"/>
      <c r="JY126" s="111"/>
      <c r="JZ126" s="111"/>
      <c r="KA126" s="111"/>
      <c r="KB126" s="111"/>
      <c r="KC126" s="111"/>
      <c r="KD126" s="111"/>
      <c r="KE126" s="111"/>
      <c r="KF126" s="111"/>
      <c r="KG126" s="111"/>
      <c r="KH126" s="111"/>
      <c r="KI126" s="111"/>
      <c r="KJ126" s="111"/>
      <c r="KK126" s="111"/>
      <c r="KL126" s="111"/>
      <c r="KM126" s="111"/>
      <c r="KN126" s="111"/>
      <c r="KO126" s="111"/>
      <c r="KP126" s="111"/>
      <c r="KQ126" s="111"/>
      <c r="KR126" s="111"/>
      <c r="KS126" s="111"/>
      <c r="KT126" s="111"/>
      <c r="KU126" s="111"/>
      <c r="KV126" s="111"/>
      <c r="KW126" s="111"/>
      <c r="KX126" s="111"/>
      <c r="KY126" s="111"/>
      <c r="KZ126" s="111"/>
      <c r="LA126" s="111"/>
      <c r="LB126" s="111"/>
      <c r="LC126" s="111"/>
      <c r="LD126" s="111"/>
      <c r="LE126" s="111"/>
      <c r="LF126" s="111"/>
      <c r="LG126" s="111"/>
      <c r="LH126" s="111"/>
      <c r="LI126" s="111"/>
      <c r="LJ126" s="111"/>
      <c r="LK126" s="111"/>
      <c r="LL126" s="111"/>
      <c r="LM126" s="111"/>
      <c r="LN126" s="111"/>
      <c r="LO126" s="111"/>
      <c r="LP126" s="111"/>
      <c r="LQ126" s="111"/>
      <c r="LR126" s="111"/>
      <c r="LS126" s="111"/>
      <c r="LT126" s="111"/>
      <c r="LU126" s="111"/>
      <c r="LV126" s="111"/>
      <c r="LW126" s="111"/>
      <c r="LX126" s="111"/>
      <c r="LY126" s="111"/>
      <c r="LZ126" s="111"/>
      <c r="MA126" s="111"/>
      <c r="MB126" s="111"/>
      <c r="MC126" s="111"/>
      <c r="MD126" s="111"/>
      <c r="ME126" s="111"/>
      <c r="MF126" s="111"/>
      <c r="MG126" s="111"/>
      <c r="MH126" s="111"/>
      <c r="MI126" s="111"/>
      <c r="MJ126" s="111"/>
      <c r="MK126" s="111"/>
      <c r="ML126" s="111"/>
      <c r="MM126" s="111"/>
      <c r="MN126" s="111"/>
      <c r="MO126" s="111"/>
      <c r="MP126" s="111"/>
      <c r="MQ126" s="111"/>
      <c r="MR126" s="111"/>
      <c r="MS126" s="111"/>
      <c r="MT126" s="111"/>
      <c r="MU126" s="111"/>
      <c r="MV126" s="111"/>
      <c r="MW126" s="111"/>
      <c r="MX126" s="111"/>
      <c r="MY126" s="111"/>
      <c r="MZ126" s="111"/>
      <c r="NA126" s="111"/>
      <c r="NB126" s="111"/>
      <c r="NC126" s="111"/>
      <c r="ND126" s="111"/>
      <c r="NE126" s="111"/>
      <c r="NF126" s="111"/>
      <c r="NG126" s="111"/>
      <c r="NH126" s="111"/>
      <c r="NI126" s="111"/>
      <c r="NJ126" s="111"/>
      <c r="NK126" s="111"/>
      <c r="NL126" s="111"/>
      <c r="NM126" s="111"/>
      <c r="NN126" s="111"/>
      <c r="NO126" s="111"/>
      <c r="NP126" s="111"/>
      <c r="NQ126" s="111"/>
      <c r="NR126" s="111"/>
      <c r="NS126" s="111"/>
      <c r="NT126" s="111"/>
      <c r="NU126" s="111"/>
      <c r="NV126" s="111"/>
      <c r="NW126" s="111"/>
      <c r="NX126" s="111"/>
      <c r="NY126" s="111"/>
      <c r="NZ126" s="111"/>
      <c r="OA126" s="111"/>
      <c r="OB126" s="111"/>
      <c r="OC126" s="111"/>
      <c r="OD126" s="111"/>
      <c r="OE126" s="111"/>
      <c r="OF126" s="111"/>
      <c r="OG126" s="111"/>
      <c r="OH126" s="111"/>
      <c r="OI126" s="111"/>
      <c r="OJ126" s="111"/>
      <c r="OK126" s="111"/>
      <c r="OL126" s="111"/>
      <c r="OM126" s="111"/>
      <c r="ON126" s="111"/>
      <c r="OO126" s="111"/>
      <c r="OP126" s="111"/>
      <c r="OQ126" s="111"/>
      <c r="OR126" s="111"/>
      <c r="OS126" s="111"/>
      <c r="OT126" s="111"/>
      <c r="OU126" s="111"/>
      <c r="OV126" s="111"/>
      <c r="OW126" s="111"/>
      <c r="OX126" s="111"/>
      <c r="OY126" s="111"/>
      <c r="OZ126" s="111"/>
      <c r="PA126" s="111"/>
      <c r="PB126" s="111"/>
      <c r="PC126" s="111"/>
      <c r="PD126" s="111"/>
      <c r="PE126" s="111"/>
      <c r="PF126" s="111"/>
      <c r="PG126" s="111"/>
      <c r="PH126" s="111"/>
      <c r="PI126" s="111"/>
      <c r="PJ126" s="111"/>
      <c r="PK126" s="111"/>
      <c r="PL126" s="111"/>
      <c r="PM126" s="111"/>
      <c r="PN126" s="111"/>
      <c r="PO126" s="111"/>
      <c r="PP126" s="111"/>
      <c r="PQ126" s="111"/>
      <c r="PR126" s="111"/>
      <c r="PS126" s="111"/>
      <c r="PT126" s="111"/>
      <c r="PU126" s="111"/>
      <c r="PV126" s="111"/>
      <c r="PW126" s="111"/>
      <c r="PX126" s="111"/>
      <c r="PY126" s="111"/>
      <c r="PZ126" s="111"/>
      <c r="QA126" s="111"/>
      <c r="QB126" s="111"/>
      <c r="QC126" s="111"/>
      <c r="QD126" s="111"/>
      <c r="QE126" s="111"/>
      <c r="QF126" s="111"/>
      <c r="QG126" s="111"/>
      <c r="QH126" s="111"/>
      <c r="QI126" s="111"/>
      <c r="QJ126" s="111"/>
      <c r="QK126" s="111"/>
      <c r="QL126" s="111"/>
      <c r="QM126" s="111"/>
      <c r="QN126" s="111"/>
      <c r="QO126" s="111"/>
      <c r="QP126" s="111"/>
      <c r="QQ126" s="111"/>
      <c r="QR126" s="111"/>
      <c r="QS126" s="111"/>
      <c r="QT126" s="111"/>
      <c r="QU126" s="111"/>
      <c r="QV126" s="111"/>
      <c r="QW126" s="111"/>
      <c r="QX126" s="111"/>
      <c r="QY126" s="111"/>
      <c r="QZ126" s="111"/>
      <c r="RA126" s="111"/>
      <c r="RB126" s="111"/>
      <c r="RC126" s="111"/>
      <c r="RD126" s="111"/>
      <c r="RE126" s="111"/>
      <c r="RF126" s="111"/>
      <c r="RG126" s="111"/>
      <c r="RH126" s="111"/>
      <c r="RI126" s="111"/>
      <c r="RJ126" s="111"/>
      <c r="RK126" s="111"/>
      <c r="RL126" s="111"/>
      <c r="RM126" s="111"/>
      <c r="RN126" s="111"/>
      <c r="RO126" s="111"/>
      <c r="RP126" s="111"/>
      <c r="RQ126" s="111"/>
      <c r="RR126" s="111"/>
      <c r="RS126" s="111"/>
      <c r="RT126" s="111"/>
      <c r="RU126" s="111"/>
      <c r="RV126" s="111"/>
      <c r="RW126" s="111"/>
      <c r="RX126" s="111"/>
      <c r="RY126" s="111"/>
      <c r="RZ126" s="111"/>
      <c r="SA126" s="111"/>
      <c r="SB126" s="111"/>
      <c r="SC126" s="111"/>
      <c r="SD126" s="111"/>
      <c r="SE126" s="111"/>
      <c r="SF126" s="111"/>
      <c r="SG126" s="111"/>
      <c r="SH126" s="111"/>
      <c r="SI126" s="111"/>
      <c r="SJ126" s="111"/>
      <c r="SK126" s="111"/>
      <c r="SL126" s="111"/>
      <c r="SM126" s="111"/>
      <c r="SN126" s="111"/>
      <c r="SO126" s="111"/>
      <c r="SP126" s="111"/>
      <c r="SQ126" s="111"/>
      <c r="SR126" s="111"/>
      <c r="SS126" s="111"/>
      <c r="ST126" s="111"/>
      <c r="SU126" s="111"/>
      <c r="SV126" s="111"/>
      <c r="SW126" s="111"/>
      <c r="SX126" s="111"/>
      <c r="SY126" s="111"/>
      <c r="SZ126" s="111"/>
      <c r="TA126" s="111"/>
      <c r="TB126" s="111"/>
      <c r="TC126" s="111"/>
      <c r="TD126" s="111"/>
      <c r="TE126" s="111"/>
      <c r="TF126" s="111"/>
      <c r="TG126" s="111"/>
      <c r="TH126" s="111"/>
      <c r="TI126" s="111"/>
      <c r="TJ126" s="111"/>
      <c r="TK126" s="111"/>
      <c r="TL126" s="111"/>
      <c r="TM126" s="111"/>
      <c r="TN126" s="111"/>
    </row>
    <row r="127" spans="1:534" x14ac:dyDescent="0.2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7"/>
      <c r="CC127" s="117"/>
      <c r="CD127" s="111"/>
      <c r="CE127" s="111"/>
      <c r="CF127" s="111"/>
      <c r="CG127" s="117"/>
      <c r="CH127" s="117"/>
      <c r="CI127" s="111"/>
      <c r="CJ127" s="111"/>
      <c r="CK127" s="111"/>
      <c r="CL127" s="117"/>
      <c r="CM127" s="111"/>
      <c r="CN127" s="117"/>
      <c r="CO127" s="117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2"/>
      <c r="FO127" s="111"/>
      <c r="FP127" s="112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  <c r="HD127" s="111"/>
      <c r="HE127" s="111"/>
      <c r="HF127" s="111"/>
      <c r="HG127" s="116"/>
      <c r="HH127" s="111"/>
      <c r="HI127" s="111"/>
      <c r="HJ127" s="111"/>
      <c r="HK127" s="111"/>
      <c r="HL127" s="111"/>
      <c r="HM127" s="111"/>
      <c r="HN127" s="111"/>
      <c r="HO127" s="111"/>
      <c r="HP127" s="111"/>
      <c r="HQ127" s="111"/>
      <c r="HR127" s="111"/>
      <c r="HS127" s="111"/>
      <c r="HT127" s="111"/>
      <c r="HU127" s="111"/>
      <c r="HV127" s="111"/>
      <c r="HW127" s="111"/>
      <c r="HX127" s="111"/>
      <c r="HY127" s="111"/>
      <c r="HZ127" s="111"/>
      <c r="IA127" s="111"/>
      <c r="IB127" s="111"/>
      <c r="IC127" s="111"/>
      <c r="ID127" s="111"/>
      <c r="IE127" s="111"/>
      <c r="IF127" s="111"/>
      <c r="IG127" s="111"/>
      <c r="IH127" s="111"/>
      <c r="II127" s="111"/>
      <c r="IJ127" s="111"/>
      <c r="IK127" s="111"/>
      <c r="IL127" s="111"/>
      <c r="IM127" s="111"/>
      <c r="IN127" s="111"/>
      <c r="IO127" s="111"/>
      <c r="IP127" s="111"/>
      <c r="IQ127" s="111"/>
      <c r="IR127" s="111"/>
      <c r="IS127" s="111"/>
      <c r="IT127" s="111"/>
      <c r="IU127" s="111"/>
      <c r="IV127" s="111"/>
      <c r="IW127" s="111"/>
      <c r="IX127" s="111"/>
      <c r="IY127" s="111"/>
      <c r="IZ127" s="111"/>
      <c r="JA127" s="111"/>
      <c r="JB127" s="111"/>
      <c r="JC127" s="111"/>
      <c r="JD127" s="111"/>
      <c r="JE127" s="111"/>
      <c r="JF127" s="111"/>
      <c r="JG127" s="111"/>
      <c r="JH127" s="111"/>
      <c r="JI127" s="111"/>
      <c r="JJ127" s="111"/>
      <c r="JK127" s="111"/>
      <c r="JL127" s="111"/>
      <c r="JM127" s="111"/>
      <c r="JN127" s="111"/>
      <c r="JO127" s="111"/>
      <c r="JP127" s="111"/>
      <c r="JQ127" s="111"/>
      <c r="JR127" s="111"/>
      <c r="JS127" s="111"/>
      <c r="JT127" s="111"/>
      <c r="JU127" s="111"/>
      <c r="JV127" s="111"/>
      <c r="JW127" s="111"/>
      <c r="JX127" s="111"/>
      <c r="JY127" s="111"/>
      <c r="JZ127" s="111"/>
      <c r="KA127" s="111"/>
      <c r="KB127" s="111"/>
      <c r="KC127" s="111"/>
      <c r="KD127" s="111"/>
      <c r="KE127" s="111"/>
      <c r="KF127" s="111"/>
      <c r="KG127" s="111"/>
      <c r="KH127" s="111"/>
      <c r="KI127" s="111"/>
      <c r="KJ127" s="111"/>
      <c r="KK127" s="111"/>
      <c r="KL127" s="111"/>
      <c r="KM127" s="111"/>
      <c r="KN127" s="111"/>
      <c r="KO127" s="111"/>
      <c r="KP127" s="111"/>
      <c r="KQ127" s="111"/>
      <c r="KR127" s="111"/>
      <c r="KS127" s="111"/>
      <c r="KT127" s="111"/>
      <c r="KU127" s="111"/>
      <c r="KV127" s="111"/>
      <c r="KW127" s="111"/>
      <c r="KX127" s="111"/>
      <c r="KY127" s="111"/>
      <c r="KZ127" s="111"/>
      <c r="LA127" s="111"/>
      <c r="LB127" s="111"/>
      <c r="LC127" s="111"/>
      <c r="LD127" s="111"/>
      <c r="LE127" s="111"/>
      <c r="LF127" s="111"/>
      <c r="LG127" s="111"/>
      <c r="LH127" s="111"/>
      <c r="LI127" s="111"/>
      <c r="LJ127" s="111"/>
      <c r="LK127" s="111"/>
      <c r="LL127" s="111"/>
      <c r="LM127" s="111"/>
      <c r="LN127" s="111"/>
      <c r="LO127" s="111"/>
      <c r="LP127" s="111"/>
      <c r="LQ127" s="111"/>
      <c r="LR127" s="111"/>
      <c r="LS127" s="111"/>
      <c r="LT127" s="111"/>
      <c r="LU127" s="111"/>
      <c r="LV127" s="111"/>
      <c r="LW127" s="111"/>
      <c r="LX127" s="111"/>
      <c r="LY127" s="111"/>
      <c r="LZ127" s="111"/>
      <c r="MA127" s="111"/>
      <c r="MB127" s="111"/>
      <c r="MC127" s="111"/>
      <c r="MD127" s="111"/>
      <c r="ME127" s="111"/>
      <c r="MF127" s="111"/>
      <c r="MG127" s="111"/>
      <c r="MH127" s="111"/>
      <c r="MI127" s="111"/>
      <c r="MJ127" s="111"/>
      <c r="MK127" s="111"/>
      <c r="ML127" s="111"/>
      <c r="MM127" s="111"/>
      <c r="MN127" s="111"/>
      <c r="MO127" s="111"/>
      <c r="MP127" s="111"/>
      <c r="MQ127" s="111"/>
      <c r="MR127" s="111"/>
      <c r="MS127" s="111"/>
      <c r="MT127" s="111"/>
      <c r="MU127" s="111"/>
      <c r="MV127" s="111"/>
      <c r="MW127" s="111"/>
      <c r="MX127" s="111"/>
      <c r="MY127" s="111"/>
      <c r="MZ127" s="111"/>
      <c r="NA127" s="111"/>
      <c r="NB127" s="111"/>
      <c r="NC127" s="111"/>
      <c r="ND127" s="111"/>
      <c r="NE127" s="111"/>
      <c r="NF127" s="111"/>
      <c r="NG127" s="111"/>
      <c r="NH127" s="111"/>
      <c r="NI127" s="111"/>
      <c r="NJ127" s="111"/>
      <c r="NK127" s="111"/>
      <c r="NL127" s="111"/>
      <c r="NM127" s="111"/>
      <c r="NN127" s="111"/>
      <c r="NO127" s="111"/>
      <c r="NP127" s="111"/>
      <c r="NQ127" s="111"/>
      <c r="NR127" s="111"/>
      <c r="NS127" s="111"/>
      <c r="NT127" s="111"/>
      <c r="NU127" s="111"/>
      <c r="NV127" s="111"/>
      <c r="NW127" s="111"/>
      <c r="NX127" s="111"/>
      <c r="NY127" s="111"/>
      <c r="NZ127" s="111"/>
      <c r="OA127" s="111"/>
      <c r="OB127" s="111"/>
      <c r="OC127" s="111"/>
      <c r="OD127" s="111"/>
      <c r="OE127" s="111"/>
      <c r="OF127" s="111"/>
      <c r="OG127" s="111"/>
      <c r="OH127" s="111"/>
      <c r="OI127" s="111"/>
      <c r="OJ127" s="111"/>
      <c r="OK127" s="111"/>
      <c r="OL127" s="111"/>
      <c r="OM127" s="111"/>
      <c r="ON127" s="111"/>
      <c r="OO127" s="111"/>
      <c r="OP127" s="111"/>
      <c r="OQ127" s="111"/>
      <c r="OR127" s="111"/>
      <c r="OS127" s="111"/>
      <c r="OT127" s="111"/>
      <c r="OU127" s="111"/>
      <c r="OV127" s="111"/>
      <c r="OW127" s="111"/>
      <c r="OX127" s="111"/>
      <c r="OY127" s="111"/>
      <c r="OZ127" s="111"/>
      <c r="PA127" s="111"/>
      <c r="PB127" s="111"/>
      <c r="PC127" s="111"/>
      <c r="PD127" s="111"/>
      <c r="PE127" s="111"/>
      <c r="PF127" s="111"/>
      <c r="PG127" s="111"/>
      <c r="PH127" s="111"/>
      <c r="PI127" s="111"/>
      <c r="PJ127" s="111"/>
      <c r="PK127" s="111"/>
      <c r="PL127" s="111"/>
      <c r="PM127" s="111"/>
      <c r="PN127" s="111"/>
      <c r="PO127" s="111"/>
      <c r="PP127" s="111"/>
      <c r="PQ127" s="111"/>
      <c r="PR127" s="111"/>
      <c r="PS127" s="111"/>
      <c r="PT127" s="111"/>
      <c r="PU127" s="111"/>
      <c r="PV127" s="111"/>
      <c r="PW127" s="111"/>
      <c r="PX127" s="111"/>
      <c r="PY127" s="111"/>
      <c r="PZ127" s="111"/>
      <c r="QA127" s="111"/>
      <c r="QB127" s="111"/>
      <c r="QC127" s="111"/>
      <c r="QD127" s="111"/>
      <c r="QE127" s="111"/>
      <c r="QF127" s="111"/>
      <c r="QG127" s="111"/>
      <c r="QH127" s="111"/>
      <c r="QI127" s="111"/>
      <c r="QJ127" s="111"/>
      <c r="QK127" s="111"/>
      <c r="QL127" s="111"/>
      <c r="QM127" s="111"/>
      <c r="QN127" s="111"/>
      <c r="QO127" s="111"/>
      <c r="QP127" s="111"/>
      <c r="QQ127" s="111"/>
      <c r="QR127" s="111"/>
      <c r="QS127" s="111"/>
      <c r="QT127" s="111"/>
      <c r="QU127" s="111"/>
      <c r="QV127" s="111"/>
      <c r="QW127" s="111"/>
      <c r="QX127" s="111"/>
      <c r="QY127" s="111"/>
      <c r="QZ127" s="111"/>
      <c r="RA127" s="111"/>
      <c r="RB127" s="111"/>
      <c r="RC127" s="111"/>
      <c r="RD127" s="111"/>
      <c r="RE127" s="111"/>
      <c r="RF127" s="111"/>
      <c r="RG127" s="111"/>
      <c r="RH127" s="111"/>
      <c r="RI127" s="111"/>
      <c r="RJ127" s="111"/>
      <c r="RK127" s="111"/>
      <c r="RL127" s="111"/>
      <c r="RM127" s="111"/>
      <c r="RN127" s="111"/>
      <c r="RO127" s="111"/>
      <c r="RP127" s="111"/>
      <c r="RQ127" s="111"/>
      <c r="RR127" s="111"/>
      <c r="RS127" s="111"/>
      <c r="RT127" s="111"/>
      <c r="RU127" s="111"/>
      <c r="RV127" s="111"/>
      <c r="RW127" s="111"/>
      <c r="RX127" s="111"/>
      <c r="RY127" s="111"/>
      <c r="RZ127" s="111"/>
      <c r="SA127" s="111"/>
      <c r="SB127" s="111"/>
      <c r="SC127" s="111"/>
      <c r="SD127" s="111"/>
      <c r="SE127" s="111"/>
      <c r="SF127" s="111"/>
      <c r="SG127" s="111"/>
      <c r="SH127" s="111"/>
      <c r="SI127" s="111"/>
      <c r="SJ127" s="111"/>
      <c r="SK127" s="111"/>
      <c r="SL127" s="111"/>
      <c r="SM127" s="111"/>
      <c r="SN127" s="111"/>
      <c r="SO127" s="111"/>
      <c r="SP127" s="111"/>
      <c r="SQ127" s="111"/>
      <c r="SR127" s="111"/>
      <c r="SS127" s="111"/>
      <c r="ST127" s="111"/>
      <c r="SU127" s="111"/>
      <c r="SV127" s="111"/>
      <c r="SW127" s="111"/>
      <c r="SX127" s="111"/>
      <c r="SY127" s="111"/>
      <c r="SZ127" s="111"/>
      <c r="TA127" s="111"/>
      <c r="TB127" s="111"/>
      <c r="TC127" s="111"/>
      <c r="TD127" s="111"/>
      <c r="TE127" s="111"/>
      <c r="TF127" s="111"/>
      <c r="TG127" s="111"/>
      <c r="TH127" s="111"/>
      <c r="TI127" s="111"/>
      <c r="TJ127" s="111"/>
      <c r="TK127" s="111"/>
      <c r="TL127" s="111"/>
      <c r="TM127" s="111"/>
      <c r="TN127" s="111"/>
    </row>
    <row r="128" spans="1:534" x14ac:dyDescent="0.2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7"/>
      <c r="CC128" s="117"/>
      <c r="CD128" s="111"/>
      <c r="CE128" s="111"/>
      <c r="CF128" s="111"/>
      <c r="CG128" s="117"/>
      <c r="CH128" s="117"/>
      <c r="CI128" s="111"/>
      <c r="CJ128" s="111"/>
      <c r="CK128" s="111"/>
      <c r="CL128" s="117"/>
      <c r="CM128" s="111"/>
      <c r="CN128" s="117"/>
      <c r="CO128" s="117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2"/>
      <c r="FO128" s="111"/>
      <c r="FP128" s="112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/>
      <c r="HD128" s="111"/>
      <c r="HE128" s="111"/>
      <c r="HF128" s="111"/>
      <c r="HG128" s="116"/>
      <c r="HH128" s="111"/>
      <c r="HI128" s="111"/>
      <c r="HJ128" s="111"/>
      <c r="HK128" s="111"/>
      <c r="HL128" s="111"/>
      <c r="HM128" s="111"/>
      <c r="HN128" s="111"/>
      <c r="HO128" s="111"/>
      <c r="HP128" s="111"/>
      <c r="HQ128" s="111"/>
      <c r="HR128" s="111"/>
      <c r="HS128" s="111"/>
      <c r="HT128" s="111"/>
      <c r="HU128" s="111"/>
      <c r="HV128" s="111"/>
      <c r="HW128" s="111"/>
      <c r="HX128" s="111"/>
      <c r="HY128" s="111"/>
      <c r="HZ128" s="111"/>
      <c r="IA128" s="111"/>
      <c r="IB128" s="111"/>
      <c r="IC128" s="111"/>
      <c r="ID128" s="111"/>
      <c r="IE128" s="111"/>
      <c r="IF128" s="111"/>
      <c r="IG128" s="111"/>
      <c r="IH128" s="111"/>
      <c r="II128" s="111"/>
      <c r="IJ128" s="111"/>
      <c r="IK128" s="111"/>
      <c r="IL128" s="111"/>
      <c r="IM128" s="111"/>
      <c r="IN128" s="111"/>
      <c r="IO128" s="111"/>
      <c r="IP128" s="111"/>
      <c r="IQ128" s="111"/>
      <c r="IR128" s="111"/>
      <c r="IS128" s="111"/>
      <c r="IT128" s="111"/>
      <c r="IU128" s="111"/>
      <c r="IV128" s="111"/>
      <c r="IW128" s="111"/>
      <c r="IX128" s="111"/>
      <c r="IY128" s="111"/>
      <c r="IZ128" s="111"/>
      <c r="JA128" s="111"/>
      <c r="JB128" s="111"/>
      <c r="JC128" s="111"/>
      <c r="JD128" s="111"/>
      <c r="JE128" s="111"/>
      <c r="JF128" s="111"/>
      <c r="JG128" s="111"/>
      <c r="JH128" s="111"/>
      <c r="JI128" s="111"/>
      <c r="JJ128" s="111"/>
      <c r="JK128" s="111"/>
      <c r="JL128" s="111"/>
      <c r="JM128" s="111"/>
      <c r="JN128" s="111"/>
      <c r="JO128" s="111"/>
      <c r="JP128" s="111"/>
      <c r="JQ128" s="111"/>
      <c r="JR128" s="111"/>
      <c r="JS128" s="111"/>
      <c r="JT128" s="111"/>
      <c r="JU128" s="111"/>
      <c r="JV128" s="111"/>
      <c r="JW128" s="111"/>
      <c r="JX128" s="111"/>
      <c r="JY128" s="111"/>
      <c r="JZ128" s="111"/>
      <c r="KA128" s="111"/>
      <c r="KB128" s="111"/>
      <c r="KC128" s="111"/>
      <c r="KD128" s="111"/>
      <c r="KE128" s="111"/>
      <c r="KF128" s="111"/>
      <c r="KG128" s="111"/>
      <c r="KH128" s="111"/>
      <c r="KI128" s="111"/>
      <c r="KJ128" s="111"/>
      <c r="KK128" s="111"/>
      <c r="KL128" s="111"/>
      <c r="KM128" s="111"/>
      <c r="KN128" s="111"/>
      <c r="KO128" s="111"/>
      <c r="KP128" s="111"/>
      <c r="KQ128" s="111"/>
      <c r="KR128" s="111"/>
      <c r="KS128" s="111"/>
      <c r="KT128" s="111"/>
      <c r="KU128" s="111"/>
      <c r="KV128" s="111"/>
      <c r="KW128" s="111"/>
      <c r="KX128" s="111"/>
      <c r="KY128" s="111"/>
      <c r="KZ128" s="111"/>
      <c r="LA128" s="111"/>
      <c r="LB128" s="111"/>
      <c r="LC128" s="111"/>
      <c r="LD128" s="111"/>
      <c r="LE128" s="111"/>
      <c r="LF128" s="111"/>
      <c r="LG128" s="111"/>
      <c r="LH128" s="111"/>
      <c r="LI128" s="111"/>
      <c r="LJ128" s="111"/>
      <c r="LK128" s="111"/>
      <c r="LL128" s="111"/>
      <c r="LM128" s="111"/>
      <c r="LN128" s="111"/>
      <c r="LO128" s="111"/>
      <c r="LP128" s="111"/>
      <c r="LQ128" s="111"/>
      <c r="LR128" s="111"/>
      <c r="LS128" s="111"/>
      <c r="LT128" s="111"/>
      <c r="LU128" s="111"/>
      <c r="LV128" s="111"/>
      <c r="LW128" s="111"/>
      <c r="LX128" s="111"/>
      <c r="LY128" s="111"/>
      <c r="LZ128" s="111"/>
      <c r="MA128" s="111"/>
      <c r="MB128" s="111"/>
      <c r="MC128" s="111"/>
      <c r="MD128" s="111"/>
      <c r="ME128" s="111"/>
      <c r="MF128" s="111"/>
      <c r="MG128" s="111"/>
      <c r="MH128" s="111"/>
      <c r="MI128" s="111"/>
      <c r="MJ128" s="111"/>
      <c r="MK128" s="111"/>
      <c r="ML128" s="111"/>
      <c r="MM128" s="111"/>
      <c r="MN128" s="111"/>
      <c r="MO128" s="111"/>
      <c r="MP128" s="111"/>
      <c r="MQ128" s="111"/>
      <c r="MR128" s="111"/>
      <c r="MS128" s="111"/>
      <c r="MT128" s="111"/>
      <c r="MU128" s="111"/>
      <c r="MV128" s="111"/>
      <c r="MW128" s="111"/>
      <c r="MX128" s="111"/>
      <c r="MY128" s="111"/>
      <c r="MZ128" s="111"/>
      <c r="NA128" s="111"/>
      <c r="NB128" s="111"/>
      <c r="NC128" s="111"/>
      <c r="ND128" s="111"/>
      <c r="NE128" s="111"/>
      <c r="NF128" s="111"/>
      <c r="NG128" s="111"/>
      <c r="NH128" s="111"/>
      <c r="NI128" s="111"/>
      <c r="NJ128" s="111"/>
      <c r="NK128" s="111"/>
      <c r="NL128" s="111"/>
      <c r="NM128" s="111"/>
      <c r="NN128" s="111"/>
      <c r="NO128" s="111"/>
      <c r="NP128" s="111"/>
      <c r="NQ128" s="111"/>
      <c r="NR128" s="111"/>
      <c r="NS128" s="111"/>
      <c r="NT128" s="111"/>
      <c r="NU128" s="111"/>
      <c r="NV128" s="111"/>
      <c r="NW128" s="111"/>
      <c r="NX128" s="111"/>
      <c r="NY128" s="111"/>
      <c r="NZ128" s="111"/>
      <c r="OA128" s="111"/>
      <c r="OB128" s="111"/>
      <c r="OC128" s="111"/>
      <c r="OD128" s="111"/>
      <c r="OE128" s="111"/>
      <c r="OF128" s="111"/>
      <c r="OG128" s="111"/>
      <c r="OH128" s="111"/>
      <c r="OI128" s="111"/>
      <c r="OJ128" s="111"/>
      <c r="OK128" s="111"/>
      <c r="OL128" s="111"/>
      <c r="OM128" s="111"/>
      <c r="ON128" s="111"/>
      <c r="OO128" s="111"/>
      <c r="OP128" s="111"/>
      <c r="OQ128" s="111"/>
      <c r="OR128" s="111"/>
      <c r="OS128" s="111"/>
      <c r="OT128" s="111"/>
      <c r="OU128" s="111"/>
      <c r="OV128" s="111"/>
      <c r="OW128" s="111"/>
      <c r="OX128" s="111"/>
      <c r="OY128" s="111"/>
      <c r="OZ128" s="111"/>
      <c r="PA128" s="111"/>
      <c r="PB128" s="111"/>
      <c r="PC128" s="111"/>
      <c r="PD128" s="111"/>
      <c r="PE128" s="111"/>
      <c r="PF128" s="111"/>
      <c r="PG128" s="111"/>
      <c r="PH128" s="111"/>
      <c r="PI128" s="111"/>
      <c r="PJ128" s="111"/>
      <c r="PK128" s="111"/>
      <c r="PL128" s="111"/>
      <c r="PM128" s="111"/>
      <c r="PN128" s="111"/>
      <c r="PO128" s="111"/>
      <c r="PP128" s="111"/>
      <c r="PQ128" s="111"/>
      <c r="PR128" s="111"/>
      <c r="PS128" s="111"/>
      <c r="PT128" s="111"/>
      <c r="PU128" s="111"/>
      <c r="PV128" s="111"/>
      <c r="PW128" s="111"/>
      <c r="PX128" s="111"/>
      <c r="PY128" s="111"/>
      <c r="PZ128" s="111"/>
      <c r="QA128" s="111"/>
      <c r="QB128" s="111"/>
      <c r="QC128" s="111"/>
      <c r="QD128" s="111"/>
      <c r="QE128" s="111"/>
      <c r="QF128" s="111"/>
      <c r="QG128" s="111"/>
      <c r="QH128" s="111"/>
      <c r="QI128" s="111"/>
      <c r="QJ128" s="111"/>
      <c r="QK128" s="111"/>
      <c r="QL128" s="111"/>
      <c r="QM128" s="111"/>
      <c r="QN128" s="111"/>
      <c r="QO128" s="111"/>
      <c r="QP128" s="111"/>
      <c r="QQ128" s="111"/>
      <c r="QR128" s="111"/>
      <c r="QS128" s="111"/>
      <c r="QT128" s="111"/>
      <c r="QU128" s="111"/>
      <c r="QV128" s="111"/>
      <c r="QW128" s="111"/>
      <c r="QX128" s="111"/>
      <c r="QY128" s="111"/>
      <c r="QZ128" s="111"/>
      <c r="RA128" s="111"/>
      <c r="RB128" s="111"/>
      <c r="RC128" s="111"/>
      <c r="RD128" s="111"/>
      <c r="RE128" s="111"/>
      <c r="RF128" s="111"/>
      <c r="RG128" s="111"/>
      <c r="RH128" s="111"/>
      <c r="RI128" s="111"/>
      <c r="RJ128" s="111"/>
      <c r="RK128" s="111"/>
      <c r="RL128" s="111"/>
      <c r="RM128" s="111"/>
      <c r="RN128" s="111"/>
      <c r="RO128" s="111"/>
      <c r="RP128" s="111"/>
      <c r="RQ128" s="111"/>
      <c r="RR128" s="111"/>
      <c r="RS128" s="111"/>
      <c r="RT128" s="111"/>
      <c r="RU128" s="111"/>
      <c r="RV128" s="111"/>
      <c r="RW128" s="111"/>
      <c r="RX128" s="111"/>
      <c r="RY128" s="111"/>
      <c r="RZ128" s="111"/>
      <c r="SA128" s="111"/>
      <c r="SB128" s="111"/>
      <c r="SC128" s="111"/>
      <c r="SD128" s="111"/>
      <c r="SE128" s="111"/>
      <c r="SF128" s="111"/>
      <c r="SG128" s="111"/>
      <c r="SH128" s="111"/>
      <c r="SI128" s="111"/>
      <c r="SJ128" s="111"/>
      <c r="SK128" s="111"/>
      <c r="SL128" s="111"/>
      <c r="SM128" s="111"/>
      <c r="SN128" s="111"/>
      <c r="SO128" s="111"/>
      <c r="SP128" s="111"/>
      <c r="SQ128" s="111"/>
      <c r="SR128" s="111"/>
      <c r="SS128" s="111"/>
      <c r="ST128" s="111"/>
      <c r="SU128" s="111"/>
      <c r="SV128" s="111"/>
      <c r="SW128" s="111"/>
      <c r="SX128" s="111"/>
      <c r="SY128" s="111"/>
      <c r="SZ128" s="111"/>
      <c r="TA128" s="111"/>
      <c r="TB128" s="111"/>
      <c r="TC128" s="111"/>
      <c r="TD128" s="111"/>
      <c r="TE128" s="111"/>
      <c r="TF128" s="111"/>
      <c r="TG128" s="111"/>
      <c r="TH128" s="111"/>
      <c r="TI128" s="111"/>
      <c r="TJ128" s="111"/>
      <c r="TK128" s="111"/>
      <c r="TL128" s="111"/>
      <c r="TM128" s="111"/>
      <c r="TN128" s="111"/>
    </row>
    <row r="129" spans="1:534" x14ac:dyDescent="0.2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7"/>
      <c r="CC129" s="117"/>
      <c r="CD129" s="111"/>
      <c r="CE129" s="111"/>
      <c r="CF129" s="111"/>
      <c r="CG129" s="117"/>
      <c r="CH129" s="117"/>
      <c r="CI129" s="111"/>
      <c r="CJ129" s="111"/>
      <c r="CK129" s="111"/>
      <c r="CL129" s="117"/>
      <c r="CM129" s="111"/>
      <c r="CN129" s="117"/>
      <c r="CO129" s="117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11"/>
      <c r="EF129" s="111"/>
      <c r="EG129" s="111"/>
      <c r="EH129" s="111"/>
      <c r="EI129" s="111"/>
      <c r="EJ129" s="111"/>
      <c r="EK129" s="111"/>
      <c r="EL129" s="111"/>
      <c r="EM129" s="111"/>
      <c r="EN129" s="111"/>
      <c r="EO129" s="111"/>
      <c r="EP129" s="111"/>
      <c r="EQ129" s="111"/>
      <c r="ER129" s="111"/>
      <c r="ES129" s="111"/>
      <c r="ET129" s="111"/>
      <c r="EU129" s="111"/>
      <c r="EV129" s="111"/>
      <c r="EW129" s="111"/>
      <c r="EX129" s="111"/>
      <c r="EY129" s="111"/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111"/>
      <c r="FK129" s="111"/>
      <c r="FL129" s="111"/>
      <c r="FM129" s="111"/>
      <c r="FN129" s="112"/>
      <c r="FO129" s="111"/>
      <c r="FP129" s="112"/>
      <c r="FQ129" s="111"/>
      <c r="FR129" s="111"/>
      <c r="FS129" s="111"/>
      <c r="FT129" s="111"/>
      <c r="FU129" s="111"/>
      <c r="FV129" s="111"/>
      <c r="FW129" s="111"/>
      <c r="FX129" s="111"/>
      <c r="FY129" s="111"/>
      <c r="FZ129" s="111"/>
      <c r="GA129" s="111"/>
      <c r="GB129" s="111"/>
      <c r="GC129" s="111"/>
      <c r="GD129" s="111"/>
      <c r="GE129" s="111"/>
      <c r="GF129" s="111"/>
      <c r="GG129" s="111"/>
      <c r="GH129" s="111"/>
      <c r="GI129" s="111"/>
      <c r="GJ129" s="111"/>
      <c r="GK129" s="111"/>
      <c r="GL129" s="111"/>
      <c r="GM129" s="111"/>
      <c r="GN129" s="111"/>
      <c r="GO129" s="111"/>
      <c r="GP129" s="111"/>
      <c r="GQ129" s="111"/>
      <c r="GR129" s="111"/>
      <c r="GS129" s="111"/>
      <c r="GT129" s="111"/>
      <c r="GU129" s="111"/>
      <c r="GV129" s="111"/>
      <c r="GW129" s="111"/>
      <c r="GX129" s="111"/>
      <c r="GY129" s="111"/>
      <c r="GZ129" s="111"/>
      <c r="HA129" s="111"/>
      <c r="HB129" s="111"/>
      <c r="HC129" s="111"/>
      <c r="HD129" s="111"/>
      <c r="HE129" s="111"/>
      <c r="HF129" s="111"/>
      <c r="HG129" s="116"/>
      <c r="HH129" s="111"/>
      <c r="HI129" s="111"/>
      <c r="HJ129" s="111"/>
      <c r="HK129" s="111"/>
      <c r="HL129" s="111"/>
      <c r="HM129" s="111"/>
      <c r="HN129" s="111"/>
      <c r="HO129" s="111"/>
      <c r="HP129" s="111"/>
      <c r="HQ129" s="111"/>
      <c r="HR129" s="111"/>
      <c r="HS129" s="111"/>
      <c r="HT129" s="111"/>
      <c r="HU129" s="111"/>
      <c r="HV129" s="111"/>
      <c r="HW129" s="111"/>
      <c r="HX129" s="111"/>
      <c r="HY129" s="111"/>
      <c r="HZ129" s="111"/>
      <c r="IA129" s="111"/>
      <c r="IB129" s="111"/>
      <c r="IC129" s="111"/>
      <c r="ID129" s="111"/>
      <c r="IE129" s="111"/>
      <c r="IF129" s="111"/>
      <c r="IG129" s="111"/>
      <c r="IH129" s="111"/>
      <c r="II129" s="111"/>
      <c r="IJ129" s="111"/>
      <c r="IK129" s="111"/>
      <c r="IL129" s="111"/>
      <c r="IM129" s="111"/>
      <c r="IN129" s="111"/>
      <c r="IO129" s="111"/>
      <c r="IP129" s="111"/>
      <c r="IQ129" s="111"/>
      <c r="IR129" s="111"/>
      <c r="IS129" s="111"/>
      <c r="IT129" s="111"/>
      <c r="IU129" s="111"/>
      <c r="IV129" s="111"/>
      <c r="IW129" s="111"/>
      <c r="IX129" s="111"/>
      <c r="IY129" s="111"/>
      <c r="IZ129" s="111"/>
      <c r="JA129" s="111"/>
      <c r="JB129" s="111"/>
      <c r="JC129" s="111"/>
      <c r="JD129" s="111"/>
      <c r="JE129" s="111"/>
      <c r="JF129" s="111"/>
      <c r="JG129" s="111"/>
      <c r="JH129" s="111"/>
      <c r="JI129" s="111"/>
      <c r="JJ129" s="111"/>
      <c r="JK129" s="111"/>
      <c r="JL129" s="111"/>
      <c r="JM129" s="111"/>
      <c r="JN129" s="111"/>
      <c r="JO129" s="111"/>
      <c r="JP129" s="111"/>
      <c r="JQ129" s="111"/>
      <c r="JR129" s="111"/>
      <c r="JS129" s="111"/>
      <c r="JT129" s="111"/>
      <c r="JU129" s="111"/>
      <c r="JV129" s="111"/>
      <c r="JW129" s="111"/>
      <c r="JX129" s="111"/>
      <c r="JY129" s="111"/>
      <c r="JZ129" s="111"/>
      <c r="KA129" s="111"/>
      <c r="KB129" s="111"/>
      <c r="KC129" s="111"/>
      <c r="KD129" s="111"/>
      <c r="KE129" s="111"/>
      <c r="KF129" s="111"/>
      <c r="KG129" s="111"/>
      <c r="KH129" s="111"/>
      <c r="KI129" s="111"/>
      <c r="KJ129" s="111"/>
      <c r="KK129" s="111"/>
      <c r="KL129" s="111"/>
      <c r="KM129" s="111"/>
      <c r="KN129" s="111"/>
      <c r="KO129" s="111"/>
      <c r="KP129" s="111"/>
      <c r="KQ129" s="111"/>
      <c r="KR129" s="111"/>
      <c r="KS129" s="111"/>
      <c r="KT129" s="111"/>
      <c r="KU129" s="111"/>
      <c r="KV129" s="111"/>
      <c r="KW129" s="111"/>
      <c r="KX129" s="111"/>
      <c r="KY129" s="111"/>
      <c r="KZ129" s="111"/>
      <c r="LA129" s="111"/>
      <c r="LB129" s="111"/>
      <c r="LC129" s="111"/>
      <c r="LD129" s="111"/>
      <c r="LE129" s="111"/>
      <c r="LF129" s="111"/>
      <c r="LG129" s="111"/>
      <c r="LH129" s="111"/>
      <c r="LI129" s="111"/>
      <c r="LJ129" s="111"/>
      <c r="LK129" s="111"/>
      <c r="LL129" s="111"/>
      <c r="LM129" s="111"/>
      <c r="LN129" s="111"/>
      <c r="LO129" s="111"/>
      <c r="LP129" s="111"/>
      <c r="LQ129" s="111"/>
      <c r="LR129" s="111"/>
      <c r="LS129" s="111"/>
      <c r="LT129" s="111"/>
      <c r="LU129" s="111"/>
      <c r="LV129" s="111"/>
      <c r="LW129" s="111"/>
      <c r="LX129" s="111"/>
      <c r="LY129" s="111"/>
      <c r="LZ129" s="111"/>
      <c r="MA129" s="111"/>
      <c r="MB129" s="111"/>
      <c r="MC129" s="111"/>
      <c r="MD129" s="111"/>
      <c r="ME129" s="111"/>
      <c r="MF129" s="111"/>
      <c r="MG129" s="111"/>
      <c r="MH129" s="111"/>
      <c r="MI129" s="111"/>
      <c r="MJ129" s="111"/>
      <c r="MK129" s="111"/>
      <c r="ML129" s="111"/>
      <c r="MM129" s="111"/>
      <c r="MN129" s="111"/>
      <c r="MO129" s="111"/>
      <c r="MP129" s="111"/>
      <c r="MQ129" s="111"/>
      <c r="MR129" s="111"/>
      <c r="MS129" s="111"/>
      <c r="MT129" s="111"/>
      <c r="MU129" s="111"/>
      <c r="MV129" s="111"/>
      <c r="MW129" s="111"/>
      <c r="MX129" s="111"/>
      <c r="MY129" s="111"/>
      <c r="MZ129" s="111"/>
      <c r="NA129" s="111"/>
      <c r="NB129" s="111"/>
      <c r="NC129" s="111"/>
      <c r="ND129" s="111"/>
      <c r="NE129" s="111"/>
      <c r="NF129" s="111"/>
      <c r="NG129" s="111"/>
      <c r="NH129" s="111"/>
      <c r="NI129" s="111"/>
      <c r="NJ129" s="111"/>
      <c r="NK129" s="111"/>
      <c r="NL129" s="111"/>
      <c r="NM129" s="111"/>
      <c r="NN129" s="111"/>
      <c r="NO129" s="111"/>
      <c r="NP129" s="111"/>
      <c r="NQ129" s="111"/>
      <c r="NR129" s="111"/>
      <c r="NS129" s="111"/>
      <c r="NT129" s="111"/>
      <c r="NU129" s="111"/>
      <c r="NV129" s="111"/>
      <c r="NW129" s="111"/>
      <c r="NX129" s="111"/>
      <c r="NY129" s="111"/>
      <c r="NZ129" s="111"/>
      <c r="OA129" s="111"/>
      <c r="OB129" s="111"/>
      <c r="OC129" s="111"/>
      <c r="OD129" s="111"/>
      <c r="OE129" s="111"/>
      <c r="OF129" s="111"/>
      <c r="OG129" s="111"/>
      <c r="OH129" s="111"/>
      <c r="OI129" s="111"/>
      <c r="OJ129" s="111"/>
      <c r="OK129" s="111"/>
      <c r="OL129" s="111"/>
      <c r="OM129" s="111"/>
      <c r="ON129" s="111"/>
      <c r="OO129" s="111"/>
      <c r="OP129" s="111"/>
      <c r="OQ129" s="111"/>
      <c r="OR129" s="111"/>
      <c r="OS129" s="111"/>
      <c r="OT129" s="111"/>
      <c r="OU129" s="111"/>
      <c r="OV129" s="111"/>
      <c r="OW129" s="111"/>
      <c r="OX129" s="111"/>
      <c r="OY129" s="111"/>
      <c r="OZ129" s="111"/>
      <c r="PA129" s="111"/>
      <c r="PB129" s="111"/>
      <c r="PC129" s="111"/>
      <c r="PD129" s="111"/>
      <c r="PE129" s="111"/>
      <c r="PF129" s="111"/>
      <c r="PG129" s="111"/>
      <c r="PH129" s="111"/>
      <c r="PI129" s="111"/>
      <c r="PJ129" s="111"/>
      <c r="PK129" s="111"/>
      <c r="PL129" s="111"/>
      <c r="PM129" s="111"/>
      <c r="PN129" s="111"/>
      <c r="PO129" s="111"/>
      <c r="PP129" s="111"/>
      <c r="PQ129" s="111"/>
      <c r="PR129" s="111"/>
      <c r="PS129" s="111"/>
      <c r="PT129" s="111"/>
      <c r="PU129" s="111"/>
      <c r="PV129" s="111"/>
      <c r="PW129" s="111"/>
      <c r="PX129" s="111"/>
      <c r="PY129" s="111"/>
      <c r="PZ129" s="111"/>
      <c r="QA129" s="111"/>
      <c r="QB129" s="111"/>
      <c r="QC129" s="111"/>
      <c r="QD129" s="111"/>
      <c r="QE129" s="111"/>
      <c r="QF129" s="111"/>
      <c r="QG129" s="111"/>
      <c r="QH129" s="111"/>
      <c r="QI129" s="111"/>
      <c r="QJ129" s="111"/>
      <c r="QK129" s="111"/>
      <c r="QL129" s="111"/>
      <c r="QM129" s="111"/>
      <c r="QN129" s="111"/>
      <c r="QO129" s="111"/>
      <c r="QP129" s="111"/>
      <c r="QQ129" s="111"/>
      <c r="QR129" s="111"/>
      <c r="QS129" s="111"/>
      <c r="QT129" s="111"/>
      <c r="QU129" s="111"/>
      <c r="QV129" s="111"/>
      <c r="QW129" s="111"/>
      <c r="QX129" s="111"/>
      <c r="QY129" s="111"/>
      <c r="QZ129" s="111"/>
      <c r="RA129" s="111"/>
      <c r="RB129" s="111"/>
      <c r="RC129" s="111"/>
      <c r="RD129" s="111"/>
      <c r="RE129" s="111"/>
      <c r="RF129" s="111"/>
      <c r="RG129" s="111"/>
      <c r="RH129" s="111"/>
      <c r="RI129" s="111"/>
      <c r="RJ129" s="111"/>
      <c r="RK129" s="111"/>
      <c r="RL129" s="111"/>
      <c r="RM129" s="111"/>
      <c r="RN129" s="111"/>
      <c r="RO129" s="111"/>
      <c r="RP129" s="111"/>
      <c r="RQ129" s="111"/>
      <c r="RR129" s="111"/>
      <c r="RS129" s="111"/>
      <c r="RT129" s="111"/>
      <c r="RU129" s="111"/>
      <c r="RV129" s="111"/>
      <c r="RW129" s="111"/>
      <c r="RX129" s="111"/>
      <c r="RY129" s="111"/>
      <c r="RZ129" s="111"/>
      <c r="SA129" s="111"/>
      <c r="SB129" s="111"/>
      <c r="SC129" s="111"/>
      <c r="SD129" s="111"/>
      <c r="SE129" s="111"/>
      <c r="SF129" s="111"/>
      <c r="SG129" s="111"/>
      <c r="SH129" s="111"/>
      <c r="SI129" s="111"/>
      <c r="SJ129" s="111"/>
      <c r="SK129" s="111"/>
      <c r="SL129" s="111"/>
      <c r="SM129" s="111"/>
      <c r="SN129" s="111"/>
      <c r="SO129" s="111"/>
      <c r="SP129" s="111"/>
      <c r="SQ129" s="111"/>
      <c r="SR129" s="111"/>
      <c r="SS129" s="111"/>
      <c r="ST129" s="111"/>
      <c r="SU129" s="111"/>
      <c r="SV129" s="111"/>
      <c r="SW129" s="111"/>
      <c r="SX129" s="111"/>
      <c r="SY129" s="111"/>
      <c r="SZ129" s="111"/>
      <c r="TA129" s="111"/>
      <c r="TB129" s="111"/>
      <c r="TC129" s="111"/>
      <c r="TD129" s="111"/>
      <c r="TE129" s="111"/>
      <c r="TF129" s="111"/>
      <c r="TG129" s="111"/>
      <c r="TH129" s="111"/>
      <c r="TI129" s="111"/>
      <c r="TJ129" s="111"/>
      <c r="TK129" s="111"/>
      <c r="TL129" s="111"/>
      <c r="TM129" s="111"/>
      <c r="TN129" s="111"/>
    </row>
    <row r="130" spans="1:534" x14ac:dyDescent="0.2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7"/>
      <c r="CC130" s="117"/>
      <c r="CD130" s="111"/>
      <c r="CE130" s="111"/>
      <c r="CF130" s="111"/>
      <c r="CG130" s="117"/>
      <c r="CH130" s="117"/>
      <c r="CI130" s="111"/>
      <c r="CJ130" s="111"/>
      <c r="CK130" s="111"/>
      <c r="CL130" s="117"/>
      <c r="CM130" s="111"/>
      <c r="CN130" s="117"/>
      <c r="CO130" s="117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1"/>
      <c r="DO130" s="111"/>
      <c r="DP130" s="111"/>
      <c r="DQ130" s="111"/>
      <c r="DR130" s="111"/>
      <c r="DS130" s="111"/>
      <c r="DT130" s="111"/>
      <c r="DU130" s="111"/>
      <c r="DV130" s="111"/>
      <c r="DW130" s="111"/>
      <c r="DX130" s="111"/>
      <c r="DY130" s="111"/>
      <c r="DZ130" s="111"/>
      <c r="EA130" s="111"/>
      <c r="EB130" s="111"/>
      <c r="EC130" s="111"/>
      <c r="ED130" s="111"/>
      <c r="EE130" s="111"/>
      <c r="EF130" s="111"/>
      <c r="EG130" s="111"/>
      <c r="EH130" s="111"/>
      <c r="EI130" s="111"/>
      <c r="EJ130" s="111"/>
      <c r="EK130" s="111"/>
      <c r="EL130" s="111"/>
      <c r="EM130" s="111"/>
      <c r="EN130" s="111"/>
      <c r="EO130" s="111"/>
      <c r="EP130" s="111"/>
      <c r="EQ130" s="111"/>
      <c r="ER130" s="111"/>
      <c r="ES130" s="111"/>
      <c r="ET130" s="111"/>
      <c r="EU130" s="111"/>
      <c r="EV130" s="111"/>
      <c r="EW130" s="111"/>
      <c r="EX130" s="111"/>
      <c r="EY130" s="111"/>
      <c r="EZ130" s="111"/>
      <c r="FA130" s="111"/>
      <c r="FB130" s="111"/>
      <c r="FC130" s="111"/>
      <c r="FD130" s="111"/>
      <c r="FE130" s="111"/>
      <c r="FF130" s="111"/>
      <c r="FG130" s="111"/>
      <c r="FH130" s="111"/>
      <c r="FI130" s="111"/>
      <c r="FJ130" s="111"/>
      <c r="FK130" s="111"/>
      <c r="FL130" s="111"/>
      <c r="FM130" s="111"/>
      <c r="FN130" s="112"/>
      <c r="FO130" s="111"/>
      <c r="FP130" s="112"/>
      <c r="FQ130" s="111"/>
      <c r="FR130" s="111"/>
      <c r="FS130" s="111"/>
      <c r="FT130" s="111"/>
      <c r="FU130" s="111"/>
      <c r="FV130" s="111"/>
      <c r="FW130" s="111"/>
      <c r="FX130" s="111"/>
      <c r="FY130" s="111"/>
      <c r="FZ130" s="111"/>
      <c r="GA130" s="111"/>
      <c r="GB130" s="111"/>
      <c r="GC130" s="111"/>
      <c r="GD130" s="111"/>
      <c r="GE130" s="111"/>
      <c r="GF130" s="111"/>
      <c r="GG130" s="111"/>
      <c r="GH130" s="111"/>
      <c r="GI130" s="111"/>
      <c r="GJ130" s="111"/>
      <c r="GK130" s="111"/>
      <c r="GL130" s="111"/>
      <c r="GM130" s="111"/>
      <c r="GN130" s="111"/>
      <c r="GO130" s="111"/>
      <c r="GP130" s="111"/>
      <c r="GQ130" s="111"/>
      <c r="GR130" s="111"/>
      <c r="GS130" s="111"/>
      <c r="GT130" s="111"/>
      <c r="GU130" s="111"/>
      <c r="GV130" s="111"/>
      <c r="GW130" s="111"/>
      <c r="GX130" s="111"/>
      <c r="GY130" s="111"/>
      <c r="GZ130" s="111"/>
      <c r="HA130" s="111"/>
      <c r="HB130" s="111"/>
      <c r="HC130" s="111"/>
      <c r="HD130" s="111"/>
      <c r="HE130" s="111"/>
      <c r="HF130" s="111"/>
      <c r="HG130" s="116"/>
      <c r="HH130" s="111"/>
      <c r="HI130" s="111"/>
      <c r="HJ130" s="111"/>
      <c r="HK130" s="111"/>
      <c r="HL130" s="111"/>
      <c r="HM130" s="111"/>
      <c r="HN130" s="111"/>
      <c r="HO130" s="111"/>
      <c r="HP130" s="111"/>
      <c r="HQ130" s="111"/>
      <c r="HR130" s="111"/>
      <c r="HS130" s="111"/>
      <c r="HT130" s="111"/>
      <c r="HU130" s="111"/>
      <c r="HV130" s="111"/>
      <c r="HW130" s="111"/>
      <c r="HX130" s="111"/>
      <c r="HY130" s="111"/>
      <c r="HZ130" s="111"/>
      <c r="IA130" s="111"/>
      <c r="IB130" s="111"/>
      <c r="IC130" s="111"/>
      <c r="ID130" s="111"/>
      <c r="IE130" s="111"/>
      <c r="IF130" s="111"/>
      <c r="IG130" s="111"/>
      <c r="IH130" s="111"/>
      <c r="II130" s="111"/>
      <c r="IJ130" s="111"/>
      <c r="IK130" s="111"/>
      <c r="IL130" s="111"/>
      <c r="IM130" s="111"/>
      <c r="IN130" s="111"/>
      <c r="IO130" s="111"/>
      <c r="IP130" s="111"/>
      <c r="IQ130" s="111"/>
      <c r="IR130" s="111"/>
      <c r="IS130" s="111"/>
      <c r="IT130" s="111"/>
      <c r="IU130" s="111"/>
      <c r="IV130" s="111"/>
      <c r="IW130" s="111"/>
      <c r="IX130" s="111"/>
      <c r="IY130" s="111"/>
      <c r="IZ130" s="111"/>
      <c r="JA130" s="111"/>
      <c r="JB130" s="111"/>
      <c r="JC130" s="111"/>
      <c r="JD130" s="111"/>
      <c r="JE130" s="111"/>
      <c r="JF130" s="111"/>
      <c r="JG130" s="111"/>
      <c r="JH130" s="111"/>
      <c r="JI130" s="111"/>
      <c r="JJ130" s="111"/>
      <c r="JK130" s="111"/>
      <c r="JL130" s="111"/>
      <c r="JM130" s="111"/>
      <c r="JN130" s="111"/>
      <c r="JO130" s="111"/>
      <c r="JP130" s="111"/>
      <c r="JQ130" s="111"/>
      <c r="JR130" s="111"/>
      <c r="JS130" s="111"/>
      <c r="JT130" s="111"/>
      <c r="JU130" s="111"/>
      <c r="JV130" s="111"/>
      <c r="JW130" s="111"/>
      <c r="JX130" s="111"/>
      <c r="JY130" s="111"/>
      <c r="JZ130" s="111"/>
      <c r="KA130" s="111"/>
      <c r="KB130" s="111"/>
      <c r="KC130" s="111"/>
      <c r="KD130" s="111"/>
      <c r="KE130" s="111"/>
      <c r="KF130" s="111"/>
      <c r="KG130" s="111"/>
      <c r="KH130" s="111"/>
      <c r="KI130" s="111"/>
      <c r="KJ130" s="111"/>
      <c r="KK130" s="111"/>
      <c r="KL130" s="111"/>
      <c r="KM130" s="111"/>
      <c r="KN130" s="111"/>
      <c r="KO130" s="111"/>
      <c r="KP130" s="111"/>
      <c r="KQ130" s="111"/>
      <c r="KR130" s="111"/>
      <c r="KS130" s="111"/>
      <c r="KT130" s="111"/>
      <c r="KU130" s="111"/>
      <c r="KV130" s="111"/>
      <c r="KW130" s="111"/>
      <c r="KX130" s="111"/>
      <c r="KY130" s="111"/>
      <c r="KZ130" s="111"/>
      <c r="LA130" s="111"/>
      <c r="LB130" s="111"/>
      <c r="LC130" s="111"/>
      <c r="LD130" s="111"/>
      <c r="LE130" s="111"/>
      <c r="LF130" s="111"/>
      <c r="LG130" s="111"/>
      <c r="LH130" s="111"/>
      <c r="LI130" s="111"/>
      <c r="LJ130" s="111"/>
      <c r="LK130" s="111"/>
      <c r="LL130" s="111"/>
      <c r="LM130" s="111"/>
      <c r="LN130" s="111"/>
      <c r="LO130" s="111"/>
      <c r="LP130" s="111"/>
      <c r="LQ130" s="111"/>
      <c r="LR130" s="111"/>
      <c r="LS130" s="111"/>
      <c r="LT130" s="111"/>
      <c r="LU130" s="111"/>
      <c r="LV130" s="111"/>
      <c r="LW130" s="111"/>
      <c r="LX130" s="111"/>
      <c r="LY130" s="111"/>
      <c r="LZ130" s="111"/>
      <c r="MA130" s="111"/>
      <c r="MB130" s="111"/>
      <c r="MC130" s="111"/>
      <c r="MD130" s="111"/>
      <c r="ME130" s="111"/>
      <c r="MF130" s="111"/>
      <c r="MG130" s="111"/>
      <c r="MH130" s="111"/>
      <c r="MI130" s="111"/>
      <c r="MJ130" s="111"/>
      <c r="MK130" s="111"/>
      <c r="ML130" s="111"/>
      <c r="MM130" s="111"/>
      <c r="MN130" s="111"/>
      <c r="MO130" s="111"/>
      <c r="MP130" s="111"/>
      <c r="MQ130" s="111"/>
      <c r="MR130" s="111"/>
      <c r="MS130" s="111"/>
      <c r="MT130" s="111"/>
      <c r="MU130" s="111"/>
      <c r="MV130" s="111"/>
      <c r="MW130" s="111"/>
      <c r="MX130" s="111"/>
      <c r="MY130" s="111"/>
      <c r="MZ130" s="111"/>
      <c r="NA130" s="111"/>
      <c r="NB130" s="111"/>
      <c r="NC130" s="111"/>
      <c r="ND130" s="111"/>
      <c r="NE130" s="111"/>
      <c r="NF130" s="111"/>
      <c r="NG130" s="111"/>
      <c r="NH130" s="111"/>
      <c r="NI130" s="111"/>
      <c r="NJ130" s="111"/>
      <c r="NK130" s="111"/>
      <c r="NL130" s="111"/>
      <c r="NM130" s="111"/>
      <c r="NN130" s="111"/>
      <c r="NO130" s="111"/>
      <c r="NP130" s="111"/>
      <c r="NQ130" s="111"/>
      <c r="NR130" s="111"/>
      <c r="NS130" s="111"/>
      <c r="NT130" s="111"/>
      <c r="NU130" s="111"/>
      <c r="NV130" s="111"/>
      <c r="NW130" s="111"/>
      <c r="NX130" s="111"/>
      <c r="NY130" s="111"/>
      <c r="NZ130" s="111"/>
      <c r="OA130" s="111"/>
      <c r="OB130" s="111"/>
      <c r="OC130" s="111"/>
      <c r="OD130" s="111"/>
      <c r="OE130" s="111"/>
      <c r="OF130" s="111"/>
      <c r="OG130" s="111"/>
      <c r="OH130" s="111"/>
      <c r="OI130" s="111"/>
      <c r="OJ130" s="111"/>
      <c r="OK130" s="111"/>
      <c r="OL130" s="111"/>
      <c r="OM130" s="111"/>
      <c r="ON130" s="111"/>
      <c r="OO130" s="111"/>
      <c r="OP130" s="111"/>
      <c r="OQ130" s="111"/>
      <c r="OR130" s="111"/>
      <c r="OS130" s="111"/>
      <c r="OT130" s="111"/>
      <c r="OU130" s="111"/>
      <c r="OV130" s="111"/>
      <c r="OW130" s="111"/>
      <c r="OX130" s="111"/>
      <c r="OY130" s="111"/>
      <c r="OZ130" s="111"/>
      <c r="PA130" s="111"/>
      <c r="PB130" s="111"/>
      <c r="PC130" s="111"/>
      <c r="PD130" s="111"/>
      <c r="PE130" s="111"/>
      <c r="PF130" s="111"/>
      <c r="PG130" s="111"/>
      <c r="PH130" s="111"/>
      <c r="PI130" s="111"/>
      <c r="PJ130" s="111"/>
      <c r="PK130" s="111"/>
      <c r="PL130" s="111"/>
      <c r="PM130" s="111"/>
      <c r="PN130" s="111"/>
      <c r="PO130" s="111"/>
      <c r="PP130" s="111"/>
      <c r="PQ130" s="111"/>
      <c r="PR130" s="111"/>
      <c r="PS130" s="111"/>
      <c r="PT130" s="111"/>
      <c r="PU130" s="111"/>
      <c r="PV130" s="111"/>
      <c r="PW130" s="111"/>
      <c r="PX130" s="111"/>
      <c r="PY130" s="111"/>
      <c r="PZ130" s="111"/>
      <c r="QA130" s="111"/>
      <c r="QB130" s="111"/>
      <c r="QC130" s="111"/>
      <c r="QD130" s="111"/>
      <c r="QE130" s="111"/>
      <c r="QF130" s="111"/>
      <c r="QG130" s="111"/>
      <c r="QH130" s="111"/>
      <c r="QI130" s="111"/>
      <c r="QJ130" s="111"/>
      <c r="QK130" s="111"/>
      <c r="QL130" s="111"/>
      <c r="QM130" s="111"/>
      <c r="QN130" s="111"/>
      <c r="QO130" s="111"/>
      <c r="QP130" s="111"/>
      <c r="QQ130" s="111"/>
      <c r="QR130" s="111"/>
      <c r="QS130" s="111"/>
      <c r="QT130" s="111"/>
      <c r="QU130" s="111"/>
      <c r="QV130" s="111"/>
      <c r="QW130" s="111"/>
      <c r="QX130" s="111"/>
      <c r="QY130" s="111"/>
      <c r="QZ130" s="111"/>
      <c r="RA130" s="111"/>
      <c r="RB130" s="111"/>
      <c r="RC130" s="111"/>
      <c r="RD130" s="111"/>
      <c r="RE130" s="111"/>
      <c r="RF130" s="111"/>
      <c r="RG130" s="111"/>
      <c r="RH130" s="111"/>
      <c r="RI130" s="111"/>
      <c r="RJ130" s="111"/>
      <c r="RK130" s="111"/>
      <c r="RL130" s="111"/>
      <c r="RM130" s="111"/>
      <c r="RN130" s="111"/>
      <c r="RO130" s="111"/>
      <c r="RP130" s="111"/>
      <c r="RQ130" s="111"/>
      <c r="RR130" s="111"/>
      <c r="RS130" s="111"/>
      <c r="RT130" s="111"/>
      <c r="RU130" s="111"/>
      <c r="RV130" s="111"/>
      <c r="RW130" s="111"/>
      <c r="RX130" s="111"/>
      <c r="RY130" s="111"/>
      <c r="RZ130" s="111"/>
      <c r="SA130" s="111"/>
      <c r="SB130" s="111"/>
      <c r="SC130" s="111"/>
      <c r="SD130" s="111"/>
      <c r="SE130" s="111"/>
      <c r="SF130" s="111"/>
      <c r="SG130" s="111"/>
      <c r="SH130" s="111"/>
      <c r="SI130" s="111"/>
      <c r="SJ130" s="111"/>
      <c r="SK130" s="111"/>
      <c r="SL130" s="111"/>
      <c r="SM130" s="111"/>
      <c r="SN130" s="111"/>
      <c r="SO130" s="111"/>
      <c r="SP130" s="111"/>
      <c r="SQ130" s="111"/>
      <c r="SR130" s="111"/>
      <c r="SS130" s="111"/>
      <c r="ST130" s="111"/>
      <c r="SU130" s="111"/>
      <c r="SV130" s="111"/>
      <c r="SW130" s="111"/>
      <c r="SX130" s="111"/>
      <c r="SY130" s="111"/>
      <c r="SZ130" s="111"/>
      <c r="TA130" s="111"/>
      <c r="TB130" s="111"/>
      <c r="TC130" s="111"/>
      <c r="TD130" s="111"/>
      <c r="TE130" s="111"/>
      <c r="TF130" s="111"/>
      <c r="TG130" s="111"/>
      <c r="TH130" s="111"/>
      <c r="TI130" s="111"/>
      <c r="TJ130" s="111"/>
      <c r="TK130" s="111"/>
      <c r="TL130" s="111"/>
      <c r="TM130" s="111"/>
      <c r="TN130" s="111"/>
    </row>
    <row r="131" spans="1:534" x14ac:dyDescent="0.2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7"/>
      <c r="CC131" s="117"/>
      <c r="CD131" s="111"/>
      <c r="CE131" s="111"/>
      <c r="CF131" s="111"/>
      <c r="CG131" s="117"/>
      <c r="CH131" s="117"/>
      <c r="CI131" s="111"/>
      <c r="CJ131" s="111"/>
      <c r="CK131" s="111"/>
      <c r="CL131" s="117"/>
      <c r="CM131" s="111"/>
      <c r="CN131" s="117"/>
      <c r="CO131" s="117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 s="111"/>
      <c r="DZ131" s="111"/>
      <c r="EA131" s="111"/>
      <c r="EB131" s="111"/>
      <c r="EC131" s="111"/>
      <c r="ED131" s="111"/>
      <c r="EE131" s="111"/>
      <c r="EF131" s="111"/>
      <c r="EG131" s="111"/>
      <c r="EH131" s="111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  <c r="ES131" s="111"/>
      <c r="ET131" s="111"/>
      <c r="EU131" s="111"/>
      <c r="EV131" s="111"/>
      <c r="EW131" s="111"/>
      <c r="EX131" s="111"/>
      <c r="EY131" s="111"/>
      <c r="EZ131" s="111"/>
      <c r="FA131" s="111"/>
      <c r="FB131" s="111"/>
      <c r="FC131" s="111"/>
      <c r="FD131" s="111"/>
      <c r="FE131" s="111"/>
      <c r="FF131" s="111"/>
      <c r="FG131" s="111"/>
      <c r="FH131" s="111"/>
      <c r="FI131" s="111"/>
      <c r="FJ131" s="111"/>
      <c r="FK131" s="111"/>
      <c r="FL131" s="111"/>
      <c r="FM131" s="111"/>
      <c r="FN131" s="112"/>
      <c r="FO131" s="111"/>
      <c r="FP131" s="112"/>
      <c r="FQ131" s="111"/>
      <c r="FR131" s="111"/>
      <c r="FS131" s="111"/>
      <c r="FT131" s="111"/>
      <c r="FU131" s="111"/>
      <c r="FV131" s="111"/>
      <c r="FW131" s="111"/>
      <c r="FX131" s="111"/>
      <c r="FY131" s="111"/>
      <c r="FZ131" s="111"/>
      <c r="GA131" s="111"/>
      <c r="GB131" s="111"/>
      <c r="GC131" s="111"/>
      <c r="GD131" s="111"/>
      <c r="GE131" s="111"/>
      <c r="GF131" s="111"/>
      <c r="GG131" s="111"/>
      <c r="GH131" s="111"/>
      <c r="GI131" s="111"/>
      <c r="GJ131" s="111"/>
      <c r="GK131" s="111"/>
      <c r="GL131" s="111"/>
      <c r="GM131" s="111"/>
      <c r="GN131" s="111"/>
      <c r="GO131" s="111"/>
      <c r="GP131" s="111"/>
      <c r="GQ131" s="111"/>
      <c r="GR131" s="111"/>
      <c r="GS131" s="111"/>
      <c r="GT131" s="111"/>
      <c r="GU131" s="111"/>
      <c r="GV131" s="111"/>
      <c r="GW131" s="111"/>
      <c r="GX131" s="111"/>
      <c r="GY131" s="111"/>
      <c r="GZ131" s="111"/>
      <c r="HA131" s="111"/>
      <c r="HB131" s="111"/>
      <c r="HC131" s="111"/>
      <c r="HD131" s="111"/>
      <c r="HE131" s="111"/>
      <c r="HF131" s="111"/>
      <c r="HG131" s="116"/>
      <c r="HH131" s="111"/>
      <c r="HI131" s="111"/>
      <c r="HJ131" s="111"/>
      <c r="HK131" s="111"/>
      <c r="HL131" s="111"/>
      <c r="HM131" s="111"/>
      <c r="HN131" s="111"/>
      <c r="HO131" s="111"/>
      <c r="HP131" s="111"/>
      <c r="HQ131" s="111"/>
      <c r="HR131" s="111"/>
      <c r="HS131" s="111"/>
      <c r="HT131" s="111"/>
      <c r="HU131" s="111"/>
      <c r="HV131" s="111"/>
      <c r="HW131" s="111"/>
      <c r="HX131" s="111"/>
      <c r="HY131" s="111"/>
      <c r="HZ131" s="111"/>
      <c r="IA131" s="111"/>
      <c r="IB131" s="111"/>
      <c r="IC131" s="111"/>
      <c r="ID131" s="111"/>
      <c r="IE131" s="111"/>
      <c r="IF131" s="111"/>
      <c r="IG131" s="111"/>
      <c r="IH131" s="111"/>
      <c r="II131" s="111"/>
      <c r="IJ131" s="111"/>
      <c r="IK131" s="111"/>
      <c r="IL131" s="111"/>
      <c r="IM131" s="111"/>
      <c r="IN131" s="111"/>
      <c r="IO131" s="111"/>
      <c r="IP131" s="111"/>
      <c r="IQ131" s="111"/>
      <c r="IR131" s="111"/>
      <c r="IS131" s="111"/>
      <c r="IT131" s="111"/>
      <c r="IU131" s="111"/>
      <c r="IV131" s="111"/>
      <c r="IW131" s="111"/>
      <c r="IX131" s="111"/>
      <c r="IY131" s="111"/>
      <c r="IZ131" s="111"/>
      <c r="JA131" s="111"/>
      <c r="JB131" s="111"/>
      <c r="JC131" s="111"/>
      <c r="JD131" s="111"/>
      <c r="JE131" s="111"/>
      <c r="JF131" s="111"/>
      <c r="JG131" s="111"/>
      <c r="JH131" s="111"/>
      <c r="JI131" s="111"/>
      <c r="JJ131" s="111"/>
      <c r="JK131" s="111"/>
      <c r="JL131" s="111"/>
      <c r="JM131" s="111"/>
      <c r="JN131" s="111"/>
      <c r="JO131" s="111"/>
      <c r="JP131" s="111"/>
      <c r="JQ131" s="111"/>
      <c r="JR131" s="111"/>
      <c r="JS131" s="111"/>
      <c r="JT131" s="111"/>
      <c r="JU131" s="111"/>
      <c r="JV131" s="111"/>
      <c r="JW131" s="111"/>
      <c r="JX131" s="111"/>
      <c r="JY131" s="111"/>
      <c r="JZ131" s="111"/>
      <c r="KA131" s="111"/>
      <c r="KB131" s="111"/>
      <c r="KC131" s="111"/>
      <c r="KD131" s="111"/>
      <c r="KE131" s="111"/>
      <c r="KF131" s="111"/>
      <c r="KG131" s="111"/>
      <c r="KH131" s="111"/>
      <c r="KI131" s="111"/>
      <c r="KJ131" s="111"/>
      <c r="KK131" s="111"/>
      <c r="KL131" s="111"/>
      <c r="KM131" s="111"/>
      <c r="KN131" s="111"/>
      <c r="KO131" s="111"/>
      <c r="KP131" s="111"/>
      <c r="KQ131" s="111"/>
      <c r="KR131" s="111"/>
      <c r="KS131" s="111"/>
      <c r="KT131" s="111"/>
      <c r="KU131" s="111"/>
      <c r="KV131" s="111"/>
      <c r="KW131" s="111"/>
      <c r="KX131" s="111"/>
      <c r="KY131" s="111"/>
      <c r="KZ131" s="111"/>
      <c r="LA131" s="111"/>
      <c r="LB131" s="111"/>
      <c r="LC131" s="111"/>
      <c r="LD131" s="111"/>
      <c r="LE131" s="111"/>
      <c r="LF131" s="111"/>
      <c r="LG131" s="111"/>
      <c r="LH131" s="111"/>
      <c r="LI131" s="111"/>
      <c r="LJ131" s="111"/>
      <c r="LK131" s="111"/>
      <c r="LL131" s="111"/>
      <c r="LM131" s="111"/>
      <c r="LN131" s="111"/>
      <c r="LO131" s="111"/>
      <c r="LP131" s="111"/>
      <c r="LQ131" s="111"/>
      <c r="LR131" s="111"/>
      <c r="LS131" s="111"/>
      <c r="LT131" s="111"/>
      <c r="LU131" s="111"/>
      <c r="LV131" s="111"/>
      <c r="LW131" s="111"/>
      <c r="LX131" s="111"/>
      <c r="LY131" s="111"/>
      <c r="LZ131" s="111"/>
      <c r="MA131" s="111"/>
      <c r="MB131" s="111"/>
      <c r="MC131" s="111"/>
      <c r="MD131" s="111"/>
      <c r="ME131" s="111"/>
      <c r="MF131" s="111"/>
      <c r="MG131" s="111"/>
      <c r="MH131" s="111"/>
      <c r="MI131" s="111"/>
      <c r="MJ131" s="111"/>
      <c r="MK131" s="111"/>
      <c r="ML131" s="111"/>
      <c r="MM131" s="111"/>
      <c r="MN131" s="111"/>
      <c r="MO131" s="111"/>
      <c r="MP131" s="111"/>
      <c r="MQ131" s="111"/>
      <c r="MR131" s="111"/>
      <c r="MS131" s="111"/>
      <c r="MT131" s="111"/>
      <c r="MU131" s="111"/>
      <c r="MV131" s="111"/>
      <c r="MW131" s="111"/>
      <c r="MX131" s="111"/>
      <c r="MY131" s="111"/>
      <c r="MZ131" s="111"/>
      <c r="NA131" s="111"/>
      <c r="NB131" s="111"/>
      <c r="NC131" s="111"/>
      <c r="ND131" s="111"/>
      <c r="NE131" s="111"/>
      <c r="NF131" s="111"/>
      <c r="NG131" s="111"/>
      <c r="NH131" s="111"/>
      <c r="NI131" s="111"/>
      <c r="NJ131" s="111"/>
      <c r="NK131" s="111"/>
      <c r="NL131" s="111"/>
      <c r="NM131" s="111"/>
      <c r="NN131" s="111"/>
      <c r="NO131" s="111"/>
      <c r="NP131" s="111"/>
      <c r="NQ131" s="111"/>
      <c r="NR131" s="111"/>
      <c r="NS131" s="111"/>
      <c r="NT131" s="111"/>
      <c r="NU131" s="111"/>
      <c r="NV131" s="111"/>
      <c r="NW131" s="111"/>
      <c r="NX131" s="111"/>
      <c r="NY131" s="111"/>
      <c r="NZ131" s="111"/>
      <c r="OA131" s="111"/>
      <c r="OB131" s="111"/>
      <c r="OC131" s="111"/>
      <c r="OD131" s="111"/>
      <c r="OE131" s="111"/>
      <c r="OF131" s="111"/>
      <c r="OG131" s="111"/>
      <c r="OH131" s="111"/>
      <c r="OI131" s="111"/>
      <c r="OJ131" s="111"/>
      <c r="OK131" s="111"/>
      <c r="OL131" s="111"/>
      <c r="OM131" s="111"/>
      <c r="ON131" s="111"/>
      <c r="OO131" s="111"/>
      <c r="OP131" s="111"/>
      <c r="OQ131" s="111"/>
      <c r="OR131" s="111"/>
      <c r="OS131" s="111"/>
      <c r="OT131" s="111"/>
      <c r="OU131" s="111"/>
      <c r="OV131" s="111"/>
      <c r="OW131" s="111"/>
      <c r="OX131" s="111"/>
      <c r="OY131" s="111"/>
      <c r="OZ131" s="111"/>
      <c r="PA131" s="111"/>
      <c r="PB131" s="111"/>
      <c r="PC131" s="111"/>
      <c r="PD131" s="111"/>
      <c r="PE131" s="111"/>
      <c r="PF131" s="111"/>
      <c r="PG131" s="111"/>
      <c r="PH131" s="111"/>
      <c r="PI131" s="111"/>
      <c r="PJ131" s="111"/>
      <c r="PK131" s="111"/>
      <c r="PL131" s="111"/>
      <c r="PM131" s="111"/>
      <c r="PN131" s="111"/>
      <c r="PO131" s="111"/>
      <c r="PP131" s="111"/>
      <c r="PQ131" s="111"/>
      <c r="PR131" s="111"/>
      <c r="PS131" s="111"/>
      <c r="PT131" s="111"/>
      <c r="PU131" s="111"/>
      <c r="PV131" s="111"/>
      <c r="PW131" s="111"/>
      <c r="PX131" s="111"/>
      <c r="PY131" s="111"/>
      <c r="PZ131" s="111"/>
      <c r="QA131" s="111"/>
      <c r="QB131" s="111"/>
      <c r="QC131" s="111"/>
      <c r="QD131" s="111"/>
      <c r="QE131" s="111"/>
      <c r="QF131" s="111"/>
      <c r="QG131" s="111"/>
      <c r="QH131" s="111"/>
      <c r="QI131" s="111"/>
      <c r="QJ131" s="111"/>
      <c r="QK131" s="111"/>
      <c r="QL131" s="111"/>
      <c r="QM131" s="111"/>
      <c r="QN131" s="111"/>
      <c r="QO131" s="111"/>
      <c r="QP131" s="111"/>
      <c r="QQ131" s="111"/>
      <c r="QR131" s="111"/>
      <c r="QS131" s="111"/>
      <c r="QT131" s="111"/>
      <c r="QU131" s="111"/>
      <c r="QV131" s="111"/>
      <c r="QW131" s="111"/>
      <c r="QX131" s="111"/>
      <c r="QY131" s="111"/>
      <c r="QZ131" s="111"/>
      <c r="RA131" s="111"/>
      <c r="RB131" s="111"/>
      <c r="RC131" s="111"/>
      <c r="RD131" s="111"/>
      <c r="RE131" s="111"/>
      <c r="RF131" s="111"/>
      <c r="RG131" s="111"/>
      <c r="RH131" s="111"/>
      <c r="RI131" s="111"/>
      <c r="RJ131" s="111"/>
      <c r="RK131" s="111"/>
      <c r="RL131" s="111"/>
      <c r="RM131" s="111"/>
      <c r="RN131" s="111"/>
      <c r="RO131" s="111"/>
      <c r="RP131" s="111"/>
      <c r="RQ131" s="111"/>
      <c r="RR131" s="111"/>
      <c r="RS131" s="111"/>
      <c r="RT131" s="111"/>
      <c r="RU131" s="111"/>
      <c r="RV131" s="111"/>
      <c r="RW131" s="111"/>
      <c r="RX131" s="111"/>
      <c r="RY131" s="111"/>
      <c r="RZ131" s="111"/>
      <c r="SA131" s="111"/>
      <c r="SB131" s="111"/>
      <c r="SC131" s="111"/>
      <c r="SD131" s="111"/>
      <c r="SE131" s="111"/>
      <c r="SF131" s="111"/>
      <c r="SG131" s="111"/>
      <c r="SH131" s="111"/>
      <c r="SI131" s="111"/>
      <c r="SJ131" s="111"/>
      <c r="SK131" s="111"/>
      <c r="SL131" s="111"/>
      <c r="SM131" s="111"/>
      <c r="SN131" s="111"/>
      <c r="SO131" s="111"/>
      <c r="SP131" s="111"/>
      <c r="SQ131" s="111"/>
      <c r="SR131" s="111"/>
      <c r="SS131" s="111"/>
      <c r="ST131" s="111"/>
      <c r="SU131" s="111"/>
      <c r="SV131" s="111"/>
      <c r="SW131" s="111"/>
      <c r="SX131" s="111"/>
      <c r="SY131" s="111"/>
      <c r="SZ131" s="111"/>
      <c r="TA131" s="111"/>
      <c r="TB131" s="111"/>
      <c r="TC131" s="111"/>
      <c r="TD131" s="111"/>
      <c r="TE131" s="111"/>
      <c r="TF131" s="111"/>
      <c r="TG131" s="111"/>
      <c r="TH131" s="111"/>
      <c r="TI131" s="111"/>
      <c r="TJ131" s="111"/>
      <c r="TK131" s="111"/>
      <c r="TL131" s="111"/>
      <c r="TM131" s="111"/>
      <c r="TN131" s="111"/>
    </row>
    <row r="132" spans="1:534" x14ac:dyDescent="0.2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7"/>
      <c r="CC132" s="117"/>
      <c r="CD132" s="111"/>
      <c r="CE132" s="111"/>
      <c r="CF132" s="111"/>
      <c r="CG132" s="117"/>
      <c r="CH132" s="117"/>
      <c r="CI132" s="111"/>
      <c r="CJ132" s="111"/>
      <c r="CK132" s="111"/>
      <c r="CL132" s="117"/>
      <c r="CM132" s="111"/>
      <c r="CN132" s="117"/>
      <c r="CO132" s="117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1"/>
      <c r="DT132" s="111"/>
      <c r="DU132" s="111"/>
      <c r="DV132" s="111"/>
      <c r="DW132" s="111"/>
      <c r="DX132" s="111"/>
      <c r="DY132" s="111"/>
      <c r="DZ132" s="111"/>
      <c r="EA132" s="111"/>
      <c r="EB132" s="111"/>
      <c r="EC132" s="111"/>
      <c r="ED132" s="111"/>
      <c r="EE132" s="111"/>
      <c r="EF132" s="111"/>
      <c r="EG132" s="111"/>
      <c r="EH132" s="111"/>
      <c r="EI132" s="111"/>
      <c r="EJ132" s="111"/>
      <c r="EK132" s="111"/>
      <c r="EL132" s="111"/>
      <c r="EM132" s="111"/>
      <c r="EN132" s="111"/>
      <c r="EO132" s="111"/>
      <c r="EP132" s="111"/>
      <c r="EQ132" s="111"/>
      <c r="ER132" s="111"/>
      <c r="ES132" s="111"/>
      <c r="ET132" s="111"/>
      <c r="EU132" s="111"/>
      <c r="EV132" s="111"/>
      <c r="EW132" s="111"/>
      <c r="EX132" s="111"/>
      <c r="EY132" s="111"/>
      <c r="EZ132" s="111"/>
      <c r="FA132" s="111"/>
      <c r="FB132" s="111"/>
      <c r="FC132" s="111"/>
      <c r="FD132" s="111"/>
      <c r="FE132" s="111"/>
      <c r="FF132" s="111"/>
      <c r="FG132" s="111"/>
      <c r="FH132" s="111"/>
      <c r="FI132" s="111"/>
      <c r="FJ132" s="111"/>
      <c r="FK132" s="111"/>
      <c r="FL132" s="111"/>
      <c r="FM132" s="111"/>
      <c r="FN132" s="112"/>
      <c r="FO132" s="111"/>
      <c r="FP132" s="112"/>
      <c r="FQ132" s="111"/>
      <c r="FR132" s="111"/>
      <c r="FS132" s="111"/>
      <c r="FT132" s="111"/>
      <c r="FU132" s="111"/>
      <c r="FV132" s="111"/>
      <c r="FW132" s="111"/>
      <c r="FX132" s="111"/>
      <c r="FY132" s="111"/>
      <c r="FZ132" s="111"/>
      <c r="GA132" s="111"/>
      <c r="GB132" s="111"/>
      <c r="GC132" s="111"/>
      <c r="GD132" s="111"/>
      <c r="GE132" s="111"/>
      <c r="GF132" s="111"/>
      <c r="GG132" s="111"/>
      <c r="GH132" s="111"/>
      <c r="GI132" s="111"/>
      <c r="GJ132" s="111"/>
      <c r="GK132" s="111"/>
      <c r="GL132" s="111"/>
      <c r="GM132" s="111"/>
      <c r="GN132" s="111"/>
      <c r="GO132" s="111"/>
      <c r="GP132" s="111"/>
      <c r="GQ132" s="111"/>
      <c r="GR132" s="111"/>
      <c r="GS132" s="111"/>
      <c r="GT132" s="111"/>
      <c r="GU132" s="111"/>
      <c r="GV132" s="111"/>
      <c r="GW132" s="111"/>
      <c r="GX132" s="111"/>
      <c r="GY132" s="111"/>
      <c r="GZ132" s="111"/>
      <c r="HA132" s="111"/>
      <c r="HB132" s="111"/>
      <c r="HC132" s="111"/>
      <c r="HD132" s="111"/>
      <c r="HE132" s="111"/>
      <c r="HF132" s="111"/>
      <c r="HG132" s="116"/>
      <c r="HH132" s="111"/>
      <c r="HI132" s="111"/>
      <c r="HJ132" s="111"/>
      <c r="HK132" s="111"/>
      <c r="HL132" s="111"/>
      <c r="HM132" s="111"/>
      <c r="HN132" s="111"/>
      <c r="HO132" s="111"/>
      <c r="HP132" s="111"/>
      <c r="HQ132" s="111"/>
      <c r="HR132" s="111"/>
      <c r="HS132" s="111"/>
      <c r="HT132" s="111"/>
      <c r="HU132" s="111"/>
      <c r="HV132" s="111"/>
      <c r="HW132" s="111"/>
      <c r="HX132" s="111"/>
      <c r="HY132" s="111"/>
      <c r="HZ132" s="111"/>
      <c r="IA132" s="111"/>
      <c r="IB132" s="111"/>
      <c r="IC132" s="111"/>
      <c r="ID132" s="111"/>
      <c r="IE132" s="111"/>
      <c r="IF132" s="111"/>
      <c r="IG132" s="111"/>
      <c r="IH132" s="111"/>
      <c r="II132" s="111"/>
      <c r="IJ132" s="111"/>
      <c r="IK132" s="111"/>
      <c r="IL132" s="111"/>
      <c r="IM132" s="111"/>
      <c r="IN132" s="111"/>
      <c r="IO132" s="111"/>
      <c r="IP132" s="111"/>
      <c r="IQ132" s="111"/>
      <c r="IR132" s="111"/>
      <c r="IS132" s="111"/>
      <c r="IT132" s="111"/>
      <c r="IU132" s="111"/>
      <c r="IV132" s="111"/>
      <c r="IW132" s="111"/>
      <c r="IX132" s="111"/>
      <c r="IY132" s="111"/>
      <c r="IZ132" s="111"/>
      <c r="JA132" s="111"/>
      <c r="JB132" s="111"/>
      <c r="JC132" s="111"/>
      <c r="JD132" s="111"/>
      <c r="JE132" s="111"/>
      <c r="JF132" s="111"/>
      <c r="JG132" s="111"/>
      <c r="JH132" s="111"/>
      <c r="JI132" s="111"/>
      <c r="JJ132" s="111"/>
      <c r="JK132" s="111"/>
      <c r="JL132" s="111"/>
      <c r="JM132" s="111"/>
      <c r="JN132" s="111"/>
      <c r="JO132" s="111"/>
      <c r="JP132" s="111"/>
      <c r="JQ132" s="111"/>
      <c r="JR132" s="111"/>
      <c r="JS132" s="111"/>
      <c r="JT132" s="111"/>
      <c r="JU132" s="111"/>
      <c r="JV132" s="111"/>
      <c r="JW132" s="111"/>
      <c r="JX132" s="111"/>
      <c r="JY132" s="111"/>
      <c r="JZ132" s="111"/>
      <c r="KA132" s="111"/>
      <c r="KB132" s="111"/>
      <c r="KC132" s="111"/>
      <c r="KD132" s="111"/>
      <c r="KE132" s="111"/>
      <c r="KF132" s="111"/>
      <c r="KG132" s="111"/>
      <c r="KH132" s="111"/>
      <c r="KI132" s="111"/>
      <c r="KJ132" s="111"/>
      <c r="KK132" s="111"/>
      <c r="KL132" s="111"/>
      <c r="KM132" s="111"/>
      <c r="KN132" s="111"/>
      <c r="KO132" s="111"/>
      <c r="KP132" s="111"/>
      <c r="KQ132" s="111"/>
      <c r="KR132" s="111"/>
      <c r="KS132" s="111"/>
      <c r="KT132" s="111"/>
      <c r="KU132" s="111"/>
      <c r="KV132" s="111"/>
      <c r="KW132" s="111"/>
      <c r="KX132" s="111"/>
      <c r="KY132" s="111"/>
      <c r="KZ132" s="111"/>
      <c r="LA132" s="111"/>
      <c r="LB132" s="111"/>
      <c r="LC132" s="111"/>
      <c r="LD132" s="111"/>
      <c r="LE132" s="111"/>
      <c r="LF132" s="111"/>
      <c r="LG132" s="111"/>
      <c r="LH132" s="111"/>
      <c r="LI132" s="111"/>
      <c r="LJ132" s="111"/>
      <c r="LK132" s="111"/>
      <c r="LL132" s="111"/>
      <c r="LM132" s="111"/>
      <c r="LN132" s="111"/>
      <c r="LO132" s="111"/>
      <c r="LP132" s="111"/>
      <c r="LQ132" s="111"/>
      <c r="LR132" s="111"/>
      <c r="LS132" s="111"/>
      <c r="LT132" s="111"/>
      <c r="LU132" s="111"/>
      <c r="LV132" s="111"/>
      <c r="LW132" s="111"/>
      <c r="LX132" s="111"/>
      <c r="LY132" s="111"/>
      <c r="LZ132" s="111"/>
      <c r="MA132" s="111"/>
      <c r="MB132" s="111"/>
      <c r="MC132" s="111"/>
      <c r="MD132" s="111"/>
      <c r="ME132" s="111"/>
      <c r="MF132" s="111"/>
      <c r="MG132" s="111"/>
      <c r="MH132" s="111"/>
      <c r="MI132" s="111"/>
      <c r="MJ132" s="111"/>
      <c r="MK132" s="111"/>
      <c r="ML132" s="111"/>
      <c r="MM132" s="111"/>
      <c r="MN132" s="111"/>
      <c r="MO132" s="111"/>
      <c r="MP132" s="111"/>
      <c r="MQ132" s="111"/>
      <c r="MR132" s="111"/>
      <c r="MS132" s="111"/>
      <c r="MT132" s="111"/>
      <c r="MU132" s="111"/>
      <c r="MV132" s="111"/>
      <c r="MW132" s="111"/>
      <c r="MX132" s="111"/>
      <c r="MY132" s="111"/>
      <c r="MZ132" s="111"/>
      <c r="NA132" s="111"/>
      <c r="NB132" s="111"/>
      <c r="NC132" s="111"/>
      <c r="ND132" s="111"/>
      <c r="NE132" s="111"/>
      <c r="NF132" s="111"/>
      <c r="NG132" s="111"/>
      <c r="NH132" s="111"/>
      <c r="NI132" s="111"/>
      <c r="NJ132" s="111"/>
      <c r="NK132" s="111"/>
      <c r="NL132" s="111"/>
      <c r="NM132" s="111"/>
      <c r="NN132" s="111"/>
      <c r="NO132" s="111"/>
      <c r="NP132" s="111"/>
      <c r="NQ132" s="111"/>
      <c r="NR132" s="111"/>
      <c r="NS132" s="111"/>
      <c r="NT132" s="111"/>
      <c r="NU132" s="111"/>
      <c r="NV132" s="111"/>
      <c r="NW132" s="111"/>
      <c r="NX132" s="111"/>
      <c r="NY132" s="111"/>
      <c r="NZ132" s="111"/>
      <c r="OA132" s="111"/>
      <c r="OB132" s="111"/>
      <c r="OC132" s="111"/>
      <c r="OD132" s="111"/>
      <c r="OE132" s="111"/>
      <c r="OF132" s="111"/>
      <c r="OG132" s="111"/>
      <c r="OH132" s="111"/>
      <c r="OI132" s="111"/>
      <c r="OJ132" s="111"/>
      <c r="OK132" s="111"/>
      <c r="OL132" s="111"/>
      <c r="OM132" s="111"/>
      <c r="ON132" s="111"/>
      <c r="OO132" s="111"/>
      <c r="OP132" s="111"/>
      <c r="OQ132" s="111"/>
      <c r="OR132" s="111"/>
      <c r="OS132" s="111"/>
      <c r="OT132" s="111"/>
      <c r="OU132" s="111"/>
      <c r="OV132" s="111"/>
      <c r="OW132" s="111"/>
      <c r="OX132" s="111"/>
      <c r="OY132" s="111"/>
      <c r="OZ132" s="111"/>
      <c r="PA132" s="111"/>
      <c r="PB132" s="111"/>
      <c r="PC132" s="111"/>
      <c r="PD132" s="111"/>
      <c r="PE132" s="111"/>
      <c r="PF132" s="111"/>
      <c r="PG132" s="111"/>
      <c r="PH132" s="111"/>
      <c r="PI132" s="111"/>
      <c r="PJ132" s="111"/>
      <c r="PK132" s="111"/>
      <c r="PL132" s="111"/>
      <c r="PM132" s="111"/>
      <c r="PN132" s="111"/>
      <c r="PO132" s="111"/>
      <c r="PP132" s="111"/>
      <c r="PQ132" s="111"/>
      <c r="PR132" s="111"/>
      <c r="PS132" s="111"/>
      <c r="PT132" s="111"/>
      <c r="PU132" s="111"/>
      <c r="PV132" s="111"/>
      <c r="PW132" s="111"/>
      <c r="PX132" s="111"/>
      <c r="PY132" s="111"/>
      <c r="PZ132" s="111"/>
      <c r="QA132" s="111"/>
      <c r="QB132" s="111"/>
      <c r="QC132" s="111"/>
      <c r="QD132" s="111"/>
      <c r="QE132" s="111"/>
      <c r="QF132" s="111"/>
      <c r="QG132" s="111"/>
      <c r="QH132" s="111"/>
      <c r="QI132" s="111"/>
      <c r="QJ132" s="111"/>
      <c r="QK132" s="111"/>
      <c r="QL132" s="111"/>
      <c r="QM132" s="111"/>
      <c r="QN132" s="111"/>
      <c r="QO132" s="111"/>
      <c r="QP132" s="111"/>
      <c r="QQ132" s="111"/>
      <c r="QR132" s="111"/>
      <c r="QS132" s="111"/>
      <c r="QT132" s="111"/>
      <c r="QU132" s="111"/>
      <c r="QV132" s="111"/>
      <c r="QW132" s="111"/>
      <c r="QX132" s="111"/>
      <c r="QY132" s="111"/>
      <c r="QZ132" s="111"/>
      <c r="RA132" s="111"/>
      <c r="RB132" s="111"/>
      <c r="RC132" s="111"/>
      <c r="RD132" s="111"/>
      <c r="RE132" s="111"/>
      <c r="RF132" s="111"/>
      <c r="RG132" s="111"/>
      <c r="RH132" s="111"/>
      <c r="RI132" s="111"/>
      <c r="RJ132" s="111"/>
      <c r="RK132" s="111"/>
      <c r="RL132" s="111"/>
      <c r="RM132" s="111"/>
      <c r="RN132" s="111"/>
      <c r="RO132" s="111"/>
      <c r="RP132" s="111"/>
      <c r="RQ132" s="111"/>
      <c r="RR132" s="111"/>
      <c r="RS132" s="111"/>
      <c r="RT132" s="111"/>
      <c r="RU132" s="111"/>
      <c r="RV132" s="111"/>
      <c r="RW132" s="111"/>
      <c r="RX132" s="111"/>
      <c r="RY132" s="111"/>
      <c r="RZ132" s="111"/>
      <c r="SA132" s="111"/>
      <c r="SB132" s="111"/>
      <c r="SC132" s="111"/>
      <c r="SD132" s="111"/>
      <c r="SE132" s="111"/>
      <c r="SF132" s="111"/>
      <c r="SG132" s="111"/>
      <c r="SH132" s="111"/>
      <c r="SI132" s="111"/>
      <c r="SJ132" s="111"/>
      <c r="SK132" s="111"/>
      <c r="SL132" s="111"/>
      <c r="SM132" s="111"/>
      <c r="SN132" s="111"/>
      <c r="SO132" s="111"/>
      <c r="SP132" s="111"/>
      <c r="SQ132" s="111"/>
      <c r="SR132" s="111"/>
      <c r="SS132" s="111"/>
      <c r="ST132" s="111"/>
      <c r="SU132" s="111"/>
      <c r="SV132" s="111"/>
      <c r="SW132" s="111"/>
      <c r="SX132" s="111"/>
      <c r="SY132" s="111"/>
      <c r="SZ132" s="111"/>
      <c r="TA132" s="111"/>
      <c r="TB132" s="111"/>
      <c r="TC132" s="111"/>
      <c r="TD132" s="111"/>
      <c r="TE132" s="111"/>
      <c r="TF132" s="111"/>
      <c r="TG132" s="111"/>
      <c r="TH132" s="111"/>
      <c r="TI132" s="111"/>
      <c r="TJ132" s="111"/>
      <c r="TK132" s="111"/>
      <c r="TL132" s="111"/>
      <c r="TM132" s="111"/>
      <c r="TN132" s="111"/>
    </row>
    <row r="133" spans="1:534" x14ac:dyDescent="0.2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7"/>
      <c r="CC133" s="117"/>
      <c r="CD133" s="111"/>
      <c r="CE133" s="111"/>
      <c r="CF133" s="111"/>
      <c r="CG133" s="117"/>
      <c r="CH133" s="117"/>
      <c r="CI133" s="111"/>
      <c r="CJ133" s="111"/>
      <c r="CK133" s="111"/>
      <c r="CL133" s="117"/>
      <c r="CM133" s="111"/>
      <c r="CN133" s="117"/>
      <c r="CO133" s="117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1"/>
      <c r="DO133" s="111"/>
      <c r="DP133" s="111"/>
      <c r="DQ133" s="111"/>
      <c r="DR133" s="111"/>
      <c r="DS133" s="111"/>
      <c r="DT133" s="111"/>
      <c r="DU133" s="111"/>
      <c r="DV133" s="111"/>
      <c r="DW133" s="111"/>
      <c r="DX133" s="111"/>
      <c r="DY133" s="111"/>
      <c r="DZ133" s="111"/>
      <c r="EA133" s="111"/>
      <c r="EB133" s="111"/>
      <c r="EC133" s="111"/>
      <c r="ED133" s="111"/>
      <c r="EE133" s="111"/>
      <c r="EF133" s="111"/>
      <c r="EG133" s="111"/>
      <c r="EH133" s="111"/>
      <c r="EI133" s="111"/>
      <c r="EJ133" s="111"/>
      <c r="EK133" s="111"/>
      <c r="EL133" s="111"/>
      <c r="EM133" s="111"/>
      <c r="EN133" s="111"/>
      <c r="EO133" s="111"/>
      <c r="EP133" s="111"/>
      <c r="EQ133" s="111"/>
      <c r="ER133" s="111"/>
      <c r="ES133" s="111"/>
      <c r="ET133" s="111"/>
      <c r="EU133" s="111"/>
      <c r="EV133" s="111"/>
      <c r="EW133" s="111"/>
      <c r="EX133" s="111"/>
      <c r="EY133" s="111"/>
      <c r="EZ133" s="111"/>
      <c r="FA133" s="111"/>
      <c r="FB133" s="111"/>
      <c r="FC133" s="111"/>
      <c r="FD133" s="111"/>
      <c r="FE133" s="111"/>
      <c r="FF133" s="111"/>
      <c r="FG133" s="111"/>
      <c r="FH133" s="111"/>
      <c r="FI133" s="111"/>
      <c r="FJ133" s="111"/>
      <c r="FK133" s="111"/>
      <c r="FL133" s="111"/>
      <c r="FM133" s="111"/>
      <c r="FN133" s="112"/>
      <c r="FO133" s="111"/>
      <c r="FP133" s="112"/>
      <c r="FQ133" s="111"/>
      <c r="FR133" s="111"/>
      <c r="FS133" s="111"/>
      <c r="FT133" s="111"/>
      <c r="FU133" s="111"/>
      <c r="FV133" s="111"/>
      <c r="FW133" s="111"/>
      <c r="FX133" s="111"/>
      <c r="FY133" s="111"/>
      <c r="FZ133" s="111"/>
      <c r="GA133" s="111"/>
      <c r="GB133" s="111"/>
      <c r="GC133" s="111"/>
      <c r="GD133" s="111"/>
      <c r="GE133" s="111"/>
      <c r="GF133" s="111"/>
      <c r="GG133" s="111"/>
      <c r="GH133" s="111"/>
      <c r="GI133" s="111"/>
      <c r="GJ133" s="111"/>
      <c r="GK133" s="111"/>
      <c r="GL133" s="111"/>
      <c r="GM133" s="111"/>
      <c r="GN133" s="111"/>
      <c r="GO133" s="111"/>
      <c r="GP133" s="111"/>
      <c r="GQ133" s="111"/>
      <c r="GR133" s="111"/>
      <c r="GS133" s="111"/>
      <c r="GT133" s="111"/>
      <c r="GU133" s="111"/>
      <c r="GV133" s="111"/>
      <c r="GW133" s="111"/>
      <c r="GX133" s="111"/>
      <c r="GY133" s="111"/>
      <c r="GZ133" s="111"/>
      <c r="HA133" s="111"/>
      <c r="HB133" s="111"/>
      <c r="HC133" s="111"/>
      <c r="HD133" s="111"/>
      <c r="HE133" s="111"/>
      <c r="HF133" s="111"/>
      <c r="HG133" s="116"/>
      <c r="HH133" s="111"/>
      <c r="HI133" s="111"/>
      <c r="HJ133" s="111"/>
      <c r="HK133" s="111"/>
      <c r="HL133" s="111"/>
      <c r="HM133" s="111"/>
      <c r="HN133" s="111"/>
      <c r="HO133" s="111"/>
      <c r="HP133" s="111"/>
      <c r="HQ133" s="111"/>
      <c r="HR133" s="111"/>
      <c r="HS133" s="111"/>
      <c r="HT133" s="111"/>
      <c r="HU133" s="111"/>
      <c r="HV133" s="111"/>
      <c r="HW133" s="111"/>
      <c r="HX133" s="111"/>
      <c r="HY133" s="111"/>
      <c r="HZ133" s="111"/>
      <c r="IA133" s="111"/>
      <c r="IB133" s="111"/>
      <c r="IC133" s="111"/>
      <c r="ID133" s="111"/>
      <c r="IE133" s="111"/>
      <c r="IF133" s="111"/>
      <c r="IG133" s="111"/>
      <c r="IH133" s="111"/>
      <c r="II133" s="111"/>
      <c r="IJ133" s="111"/>
      <c r="IK133" s="111"/>
      <c r="IL133" s="111"/>
      <c r="IM133" s="111"/>
      <c r="IN133" s="111"/>
      <c r="IO133" s="111"/>
      <c r="IP133" s="111"/>
      <c r="IQ133" s="111"/>
      <c r="IR133" s="111"/>
      <c r="IS133" s="111"/>
      <c r="IT133" s="111"/>
      <c r="IU133" s="111"/>
      <c r="IV133" s="111"/>
      <c r="IW133" s="111"/>
      <c r="IX133" s="111"/>
      <c r="IY133" s="111"/>
      <c r="IZ133" s="111"/>
      <c r="JA133" s="111"/>
      <c r="JB133" s="111"/>
      <c r="JC133" s="111"/>
      <c r="JD133" s="111"/>
      <c r="JE133" s="111"/>
      <c r="JF133" s="111"/>
      <c r="JG133" s="111"/>
      <c r="JH133" s="111"/>
      <c r="JI133" s="111"/>
      <c r="JJ133" s="111"/>
      <c r="JK133" s="111"/>
      <c r="JL133" s="111"/>
      <c r="JM133" s="111"/>
      <c r="JN133" s="111"/>
      <c r="JO133" s="111"/>
      <c r="JP133" s="111"/>
      <c r="JQ133" s="111"/>
      <c r="JR133" s="111"/>
      <c r="JS133" s="111"/>
      <c r="JT133" s="111"/>
      <c r="JU133" s="111"/>
      <c r="JV133" s="111"/>
      <c r="JW133" s="111"/>
      <c r="JX133" s="111"/>
      <c r="JY133" s="111"/>
      <c r="JZ133" s="111"/>
      <c r="KA133" s="111"/>
      <c r="KB133" s="111"/>
      <c r="KC133" s="111"/>
      <c r="KD133" s="111"/>
      <c r="KE133" s="111"/>
      <c r="KF133" s="111"/>
      <c r="KG133" s="111"/>
      <c r="KH133" s="111"/>
      <c r="KI133" s="111"/>
      <c r="KJ133" s="111"/>
      <c r="KK133" s="111"/>
      <c r="KL133" s="111"/>
      <c r="KM133" s="111"/>
      <c r="KN133" s="111"/>
      <c r="KO133" s="111"/>
      <c r="KP133" s="111"/>
      <c r="KQ133" s="111"/>
      <c r="KR133" s="111"/>
      <c r="KS133" s="111"/>
      <c r="KT133" s="111"/>
      <c r="KU133" s="111"/>
      <c r="KV133" s="111"/>
      <c r="KW133" s="111"/>
      <c r="KX133" s="111"/>
      <c r="KY133" s="111"/>
      <c r="KZ133" s="111"/>
      <c r="LA133" s="111"/>
      <c r="LB133" s="111"/>
      <c r="LC133" s="111"/>
      <c r="LD133" s="111"/>
      <c r="LE133" s="111"/>
      <c r="LF133" s="111"/>
      <c r="LG133" s="111"/>
      <c r="LH133" s="111"/>
      <c r="LI133" s="111"/>
      <c r="LJ133" s="111"/>
      <c r="LK133" s="111"/>
      <c r="LL133" s="111"/>
      <c r="LM133" s="111"/>
      <c r="LN133" s="111"/>
      <c r="LO133" s="111"/>
      <c r="LP133" s="111"/>
      <c r="LQ133" s="111"/>
      <c r="LR133" s="111"/>
      <c r="LS133" s="111"/>
      <c r="LT133" s="111"/>
      <c r="LU133" s="111"/>
      <c r="LV133" s="111"/>
      <c r="LW133" s="111"/>
      <c r="LX133" s="111"/>
      <c r="LY133" s="111"/>
      <c r="LZ133" s="111"/>
      <c r="MA133" s="111"/>
      <c r="MB133" s="111"/>
      <c r="MC133" s="111"/>
      <c r="MD133" s="111"/>
      <c r="ME133" s="111"/>
      <c r="MF133" s="111"/>
      <c r="MG133" s="111"/>
      <c r="MH133" s="111"/>
      <c r="MI133" s="111"/>
      <c r="MJ133" s="111"/>
      <c r="MK133" s="111"/>
      <c r="ML133" s="111"/>
      <c r="MM133" s="111"/>
      <c r="MN133" s="111"/>
      <c r="MO133" s="111"/>
      <c r="MP133" s="111"/>
      <c r="MQ133" s="111"/>
      <c r="MR133" s="111"/>
      <c r="MS133" s="111"/>
      <c r="MT133" s="111"/>
      <c r="MU133" s="111"/>
      <c r="MV133" s="111"/>
      <c r="MW133" s="111"/>
      <c r="MX133" s="111"/>
      <c r="MY133" s="111"/>
      <c r="MZ133" s="111"/>
      <c r="NA133" s="111"/>
      <c r="NB133" s="111"/>
      <c r="NC133" s="111"/>
      <c r="ND133" s="111"/>
      <c r="NE133" s="111"/>
      <c r="NF133" s="111"/>
      <c r="NG133" s="111"/>
      <c r="NH133" s="111"/>
      <c r="NI133" s="111"/>
      <c r="NJ133" s="111"/>
      <c r="NK133" s="111"/>
      <c r="NL133" s="111"/>
      <c r="NM133" s="111"/>
      <c r="NN133" s="111"/>
      <c r="NO133" s="111"/>
      <c r="NP133" s="111"/>
      <c r="NQ133" s="111"/>
      <c r="NR133" s="111"/>
      <c r="NS133" s="111"/>
      <c r="NT133" s="111"/>
      <c r="NU133" s="111"/>
      <c r="NV133" s="111"/>
      <c r="NW133" s="111"/>
      <c r="NX133" s="111"/>
      <c r="NY133" s="111"/>
      <c r="NZ133" s="111"/>
      <c r="OA133" s="111"/>
      <c r="OB133" s="111"/>
      <c r="OC133" s="111"/>
      <c r="OD133" s="111"/>
      <c r="OE133" s="111"/>
      <c r="OF133" s="111"/>
      <c r="OG133" s="111"/>
      <c r="OH133" s="111"/>
      <c r="OI133" s="111"/>
      <c r="OJ133" s="111"/>
      <c r="OK133" s="111"/>
      <c r="OL133" s="111"/>
      <c r="OM133" s="111"/>
      <c r="ON133" s="111"/>
      <c r="OO133" s="111"/>
      <c r="OP133" s="111"/>
      <c r="OQ133" s="111"/>
      <c r="OR133" s="111"/>
      <c r="OS133" s="111"/>
      <c r="OT133" s="111"/>
      <c r="OU133" s="111"/>
      <c r="OV133" s="111"/>
      <c r="OW133" s="111"/>
      <c r="OX133" s="111"/>
      <c r="OY133" s="111"/>
      <c r="OZ133" s="111"/>
      <c r="PA133" s="111"/>
      <c r="PB133" s="111"/>
      <c r="PC133" s="111"/>
      <c r="PD133" s="111"/>
      <c r="PE133" s="111"/>
      <c r="PF133" s="111"/>
      <c r="PG133" s="111"/>
      <c r="PH133" s="111"/>
      <c r="PI133" s="111"/>
      <c r="PJ133" s="111"/>
      <c r="PK133" s="111"/>
      <c r="PL133" s="111"/>
      <c r="PM133" s="111"/>
      <c r="PN133" s="111"/>
      <c r="PO133" s="111"/>
      <c r="PP133" s="111"/>
      <c r="PQ133" s="111"/>
      <c r="PR133" s="111"/>
      <c r="PS133" s="111"/>
      <c r="PT133" s="111"/>
      <c r="PU133" s="111"/>
      <c r="PV133" s="111"/>
      <c r="PW133" s="111"/>
      <c r="PX133" s="111"/>
      <c r="PY133" s="111"/>
      <c r="PZ133" s="111"/>
      <c r="QA133" s="111"/>
      <c r="QB133" s="111"/>
      <c r="QC133" s="111"/>
      <c r="QD133" s="111"/>
      <c r="QE133" s="111"/>
      <c r="QF133" s="111"/>
      <c r="QG133" s="111"/>
      <c r="QH133" s="111"/>
      <c r="QI133" s="111"/>
      <c r="QJ133" s="111"/>
      <c r="QK133" s="111"/>
      <c r="QL133" s="111"/>
      <c r="QM133" s="111"/>
      <c r="QN133" s="111"/>
      <c r="QO133" s="111"/>
      <c r="QP133" s="111"/>
      <c r="QQ133" s="111"/>
      <c r="QR133" s="111"/>
      <c r="QS133" s="111"/>
      <c r="QT133" s="111"/>
      <c r="QU133" s="111"/>
      <c r="QV133" s="111"/>
      <c r="QW133" s="111"/>
      <c r="QX133" s="111"/>
      <c r="QY133" s="111"/>
      <c r="QZ133" s="111"/>
      <c r="RA133" s="111"/>
      <c r="RB133" s="111"/>
      <c r="RC133" s="111"/>
      <c r="RD133" s="111"/>
      <c r="RE133" s="111"/>
      <c r="RF133" s="111"/>
      <c r="RG133" s="111"/>
      <c r="RH133" s="111"/>
      <c r="RI133" s="111"/>
      <c r="RJ133" s="111"/>
      <c r="RK133" s="111"/>
      <c r="RL133" s="111"/>
      <c r="RM133" s="111"/>
      <c r="RN133" s="111"/>
      <c r="RO133" s="111"/>
      <c r="RP133" s="111"/>
      <c r="RQ133" s="111"/>
      <c r="RR133" s="111"/>
      <c r="RS133" s="111"/>
      <c r="RT133" s="111"/>
      <c r="RU133" s="111"/>
      <c r="RV133" s="111"/>
      <c r="RW133" s="111"/>
      <c r="RX133" s="111"/>
      <c r="RY133" s="111"/>
      <c r="RZ133" s="111"/>
      <c r="SA133" s="111"/>
      <c r="SB133" s="111"/>
      <c r="SC133" s="111"/>
      <c r="SD133" s="111"/>
      <c r="SE133" s="111"/>
      <c r="SF133" s="111"/>
      <c r="SG133" s="111"/>
      <c r="SH133" s="111"/>
      <c r="SI133" s="111"/>
      <c r="SJ133" s="111"/>
      <c r="SK133" s="111"/>
      <c r="SL133" s="111"/>
      <c r="SM133" s="111"/>
      <c r="SN133" s="111"/>
      <c r="SO133" s="111"/>
      <c r="SP133" s="111"/>
      <c r="SQ133" s="111"/>
      <c r="SR133" s="111"/>
      <c r="SS133" s="111"/>
      <c r="ST133" s="111"/>
      <c r="SU133" s="111"/>
      <c r="SV133" s="111"/>
      <c r="SW133" s="111"/>
      <c r="SX133" s="111"/>
      <c r="SY133" s="111"/>
      <c r="SZ133" s="111"/>
      <c r="TA133" s="111"/>
      <c r="TB133" s="111"/>
      <c r="TC133" s="111"/>
      <c r="TD133" s="111"/>
      <c r="TE133" s="111"/>
      <c r="TF133" s="111"/>
      <c r="TG133" s="111"/>
      <c r="TH133" s="111"/>
      <c r="TI133" s="111"/>
      <c r="TJ133" s="111"/>
      <c r="TK133" s="111"/>
      <c r="TL133" s="111"/>
      <c r="TM133" s="111"/>
      <c r="TN133" s="111"/>
    </row>
    <row r="134" spans="1:534" x14ac:dyDescent="0.2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7"/>
      <c r="CC134" s="117"/>
      <c r="CD134" s="111"/>
      <c r="CE134" s="111"/>
      <c r="CF134" s="111"/>
      <c r="CG134" s="117"/>
      <c r="CH134" s="117"/>
      <c r="CI134" s="111"/>
      <c r="CJ134" s="111"/>
      <c r="CK134" s="111"/>
      <c r="CL134" s="117"/>
      <c r="CM134" s="111"/>
      <c r="CN134" s="117"/>
      <c r="CO134" s="117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1"/>
      <c r="DT134" s="111"/>
      <c r="DU134" s="111"/>
      <c r="DV134" s="111"/>
      <c r="DW134" s="111"/>
      <c r="DX134" s="111"/>
      <c r="DY134" s="111"/>
      <c r="DZ134" s="111"/>
      <c r="EA134" s="111"/>
      <c r="EB134" s="111"/>
      <c r="EC134" s="111"/>
      <c r="ED134" s="111"/>
      <c r="EE134" s="111"/>
      <c r="EF134" s="111"/>
      <c r="EG134" s="111"/>
      <c r="EH134" s="111"/>
      <c r="EI134" s="111"/>
      <c r="EJ134" s="111"/>
      <c r="EK134" s="111"/>
      <c r="EL134" s="111"/>
      <c r="EM134" s="111"/>
      <c r="EN134" s="111"/>
      <c r="EO134" s="111"/>
      <c r="EP134" s="111"/>
      <c r="EQ134" s="111"/>
      <c r="ER134" s="111"/>
      <c r="ES134" s="111"/>
      <c r="ET134" s="111"/>
      <c r="EU134" s="111"/>
      <c r="EV134" s="111"/>
      <c r="EW134" s="111"/>
      <c r="EX134" s="111"/>
      <c r="EY134" s="111"/>
      <c r="EZ134" s="111"/>
      <c r="FA134" s="111"/>
      <c r="FB134" s="111"/>
      <c r="FC134" s="111"/>
      <c r="FD134" s="111"/>
      <c r="FE134" s="111"/>
      <c r="FF134" s="111"/>
      <c r="FG134" s="111"/>
      <c r="FH134" s="111"/>
      <c r="FI134" s="111"/>
      <c r="FJ134" s="111"/>
      <c r="FK134" s="111"/>
      <c r="FL134" s="111"/>
      <c r="FM134" s="111"/>
      <c r="FN134" s="112"/>
      <c r="FO134" s="111"/>
      <c r="FP134" s="112"/>
      <c r="FQ134" s="111"/>
      <c r="FR134" s="111"/>
      <c r="FS134" s="111"/>
      <c r="FT134" s="111"/>
      <c r="FU134" s="111"/>
      <c r="FV134" s="111"/>
      <c r="FW134" s="111"/>
      <c r="FX134" s="111"/>
      <c r="FY134" s="111"/>
      <c r="FZ134" s="111"/>
      <c r="GA134" s="111"/>
      <c r="GB134" s="111"/>
      <c r="GC134" s="111"/>
      <c r="GD134" s="111"/>
      <c r="GE134" s="111"/>
      <c r="GF134" s="111"/>
      <c r="GG134" s="111"/>
      <c r="GH134" s="111"/>
      <c r="GI134" s="111"/>
      <c r="GJ134" s="111"/>
      <c r="GK134" s="111"/>
      <c r="GL134" s="111"/>
      <c r="GM134" s="111"/>
      <c r="GN134" s="111"/>
      <c r="GO134" s="111"/>
      <c r="GP134" s="111"/>
      <c r="GQ134" s="111"/>
      <c r="GR134" s="111"/>
      <c r="GS134" s="111"/>
      <c r="GT134" s="111"/>
      <c r="GU134" s="111"/>
      <c r="GV134" s="111"/>
      <c r="GW134" s="111"/>
      <c r="GX134" s="111"/>
      <c r="GY134" s="111"/>
      <c r="GZ134" s="111"/>
      <c r="HA134" s="111"/>
      <c r="HB134" s="111"/>
      <c r="HC134" s="111"/>
      <c r="HD134" s="111"/>
      <c r="HE134" s="111"/>
      <c r="HF134" s="111"/>
      <c r="HG134" s="116"/>
      <c r="HH134" s="111"/>
      <c r="HI134" s="111"/>
      <c r="HJ134" s="111"/>
      <c r="HK134" s="111"/>
      <c r="HL134" s="111"/>
      <c r="HM134" s="111"/>
      <c r="HN134" s="111"/>
      <c r="HO134" s="111"/>
      <c r="HP134" s="111"/>
      <c r="HQ134" s="111"/>
      <c r="HR134" s="111"/>
      <c r="HS134" s="111"/>
      <c r="HT134" s="111"/>
      <c r="HU134" s="111"/>
      <c r="HV134" s="111"/>
      <c r="HW134" s="111"/>
      <c r="HX134" s="111"/>
      <c r="HY134" s="111"/>
      <c r="HZ134" s="111"/>
      <c r="IA134" s="111"/>
      <c r="IB134" s="111"/>
      <c r="IC134" s="111"/>
      <c r="ID134" s="111"/>
      <c r="IE134" s="111"/>
      <c r="IF134" s="111"/>
      <c r="IG134" s="111"/>
      <c r="IH134" s="111"/>
      <c r="II134" s="111"/>
      <c r="IJ134" s="111"/>
      <c r="IK134" s="111"/>
      <c r="IL134" s="111"/>
      <c r="IM134" s="111"/>
      <c r="IN134" s="111"/>
      <c r="IO134" s="111"/>
      <c r="IP134" s="111"/>
      <c r="IQ134" s="111"/>
      <c r="IR134" s="111"/>
      <c r="IS134" s="111"/>
      <c r="IT134" s="111"/>
      <c r="IU134" s="111"/>
      <c r="IV134" s="111"/>
      <c r="IW134" s="111"/>
      <c r="IX134" s="111"/>
      <c r="IY134" s="111"/>
      <c r="IZ134" s="111"/>
      <c r="JA134" s="111"/>
      <c r="JB134" s="111"/>
      <c r="JC134" s="111"/>
      <c r="JD134" s="111"/>
      <c r="JE134" s="111"/>
      <c r="JF134" s="111"/>
      <c r="JG134" s="111"/>
      <c r="JH134" s="111"/>
      <c r="JI134" s="111"/>
      <c r="JJ134" s="111"/>
      <c r="JK134" s="111"/>
      <c r="JL134" s="111"/>
      <c r="JM134" s="111"/>
      <c r="JN134" s="111"/>
      <c r="JO134" s="111"/>
      <c r="JP134" s="111"/>
      <c r="JQ134" s="111"/>
      <c r="JR134" s="111"/>
      <c r="JS134" s="111"/>
      <c r="JT134" s="111"/>
      <c r="JU134" s="111"/>
      <c r="JV134" s="111"/>
      <c r="JW134" s="111"/>
      <c r="JX134" s="111"/>
      <c r="JY134" s="111"/>
      <c r="JZ134" s="111"/>
      <c r="KA134" s="111"/>
      <c r="KB134" s="111"/>
      <c r="KC134" s="111"/>
      <c r="KD134" s="111"/>
      <c r="KE134" s="111"/>
      <c r="KF134" s="111"/>
      <c r="KG134" s="111"/>
      <c r="KH134" s="111"/>
      <c r="KI134" s="111"/>
      <c r="KJ134" s="111"/>
      <c r="KK134" s="111"/>
      <c r="KL134" s="111"/>
      <c r="KM134" s="111"/>
      <c r="KN134" s="111"/>
      <c r="KO134" s="111"/>
      <c r="KP134" s="111"/>
      <c r="KQ134" s="111"/>
      <c r="KR134" s="111"/>
      <c r="KS134" s="111"/>
      <c r="KT134" s="111"/>
      <c r="KU134" s="111"/>
      <c r="KV134" s="111"/>
      <c r="KW134" s="111"/>
      <c r="KX134" s="111"/>
      <c r="KY134" s="111"/>
      <c r="KZ134" s="111"/>
      <c r="LA134" s="111"/>
      <c r="LB134" s="111"/>
      <c r="LC134" s="111"/>
      <c r="LD134" s="111"/>
      <c r="LE134" s="111"/>
      <c r="LF134" s="111"/>
      <c r="LG134" s="111"/>
      <c r="LH134" s="111"/>
      <c r="LI134" s="111"/>
      <c r="LJ134" s="111"/>
      <c r="LK134" s="111"/>
      <c r="LL134" s="111"/>
      <c r="LM134" s="111"/>
      <c r="LN134" s="111"/>
      <c r="LO134" s="111"/>
      <c r="LP134" s="111"/>
      <c r="LQ134" s="111"/>
      <c r="LR134" s="111"/>
      <c r="LS134" s="111"/>
      <c r="LT134" s="111"/>
      <c r="LU134" s="111"/>
      <c r="LV134" s="111"/>
      <c r="LW134" s="111"/>
      <c r="LX134" s="111"/>
      <c r="LY134" s="111"/>
      <c r="LZ134" s="111"/>
      <c r="MA134" s="111"/>
      <c r="MB134" s="111"/>
      <c r="MC134" s="111"/>
      <c r="MD134" s="111"/>
      <c r="ME134" s="111"/>
      <c r="MF134" s="111"/>
      <c r="MG134" s="111"/>
      <c r="MH134" s="111"/>
      <c r="MI134" s="111"/>
      <c r="MJ134" s="111"/>
      <c r="MK134" s="111"/>
      <c r="ML134" s="111"/>
      <c r="MM134" s="111"/>
      <c r="MN134" s="111"/>
      <c r="MO134" s="111"/>
      <c r="MP134" s="111"/>
      <c r="MQ134" s="111"/>
      <c r="MR134" s="111"/>
      <c r="MS134" s="111"/>
      <c r="MT134" s="111"/>
      <c r="MU134" s="111"/>
      <c r="MV134" s="111"/>
      <c r="MW134" s="111"/>
      <c r="MX134" s="111"/>
      <c r="MY134" s="111"/>
      <c r="MZ134" s="111"/>
      <c r="NA134" s="111"/>
      <c r="NB134" s="111"/>
      <c r="NC134" s="111"/>
      <c r="ND134" s="111"/>
      <c r="NE134" s="111"/>
      <c r="NF134" s="111"/>
      <c r="NG134" s="111"/>
      <c r="NH134" s="111"/>
      <c r="NI134" s="111"/>
      <c r="NJ134" s="111"/>
      <c r="NK134" s="111"/>
      <c r="NL134" s="111"/>
      <c r="NM134" s="111"/>
      <c r="NN134" s="111"/>
      <c r="NO134" s="111"/>
      <c r="NP134" s="111"/>
      <c r="NQ134" s="111"/>
      <c r="NR134" s="111"/>
      <c r="NS134" s="111"/>
      <c r="NT134" s="111"/>
      <c r="NU134" s="111"/>
      <c r="NV134" s="111"/>
      <c r="NW134" s="111"/>
      <c r="NX134" s="111"/>
      <c r="NY134" s="111"/>
      <c r="NZ134" s="111"/>
      <c r="OA134" s="111"/>
      <c r="OB134" s="111"/>
      <c r="OC134" s="111"/>
      <c r="OD134" s="111"/>
      <c r="OE134" s="111"/>
      <c r="OF134" s="111"/>
      <c r="OG134" s="111"/>
      <c r="OH134" s="111"/>
      <c r="OI134" s="111"/>
      <c r="OJ134" s="111"/>
      <c r="OK134" s="111"/>
      <c r="OL134" s="111"/>
      <c r="OM134" s="111"/>
      <c r="ON134" s="111"/>
      <c r="OO134" s="111"/>
      <c r="OP134" s="111"/>
      <c r="OQ134" s="111"/>
      <c r="OR134" s="111"/>
      <c r="OS134" s="111"/>
      <c r="OT134" s="111"/>
      <c r="OU134" s="111"/>
      <c r="OV134" s="111"/>
      <c r="OW134" s="111"/>
      <c r="OX134" s="111"/>
      <c r="OY134" s="111"/>
      <c r="OZ134" s="111"/>
      <c r="PA134" s="111"/>
      <c r="PB134" s="111"/>
      <c r="PC134" s="111"/>
      <c r="PD134" s="111"/>
      <c r="PE134" s="111"/>
      <c r="PF134" s="111"/>
      <c r="PG134" s="111"/>
      <c r="PH134" s="111"/>
      <c r="PI134" s="111"/>
      <c r="PJ134" s="111"/>
      <c r="PK134" s="111"/>
      <c r="PL134" s="111"/>
      <c r="PM134" s="111"/>
      <c r="PN134" s="111"/>
      <c r="PO134" s="111"/>
      <c r="PP134" s="111"/>
      <c r="PQ134" s="111"/>
      <c r="PR134" s="111"/>
      <c r="PS134" s="111"/>
      <c r="PT134" s="111"/>
      <c r="PU134" s="111"/>
      <c r="PV134" s="111"/>
      <c r="PW134" s="111"/>
      <c r="PX134" s="111"/>
      <c r="PY134" s="111"/>
      <c r="PZ134" s="111"/>
      <c r="QA134" s="111"/>
      <c r="QB134" s="111"/>
      <c r="QC134" s="111"/>
      <c r="QD134" s="111"/>
      <c r="QE134" s="111"/>
      <c r="QF134" s="111"/>
      <c r="QG134" s="111"/>
      <c r="QH134" s="111"/>
      <c r="QI134" s="111"/>
      <c r="QJ134" s="111"/>
      <c r="QK134" s="111"/>
      <c r="QL134" s="111"/>
      <c r="QM134" s="111"/>
      <c r="QN134" s="111"/>
      <c r="QO134" s="111"/>
      <c r="QP134" s="111"/>
      <c r="QQ134" s="111"/>
      <c r="QR134" s="111"/>
      <c r="QS134" s="111"/>
      <c r="QT134" s="111"/>
      <c r="QU134" s="111"/>
      <c r="QV134" s="111"/>
      <c r="QW134" s="111"/>
      <c r="QX134" s="111"/>
      <c r="QY134" s="111"/>
      <c r="QZ134" s="111"/>
      <c r="RA134" s="111"/>
      <c r="RB134" s="111"/>
      <c r="RC134" s="111"/>
      <c r="RD134" s="111"/>
      <c r="RE134" s="111"/>
      <c r="RF134" s="111"/>
      <c r="RG134" s="111"/>
      <c r="RH134" s="111"/>
      <c r="RI134" s="111"/>
      <c r="RJ134" s="111"/>
      <c r="RK134" s="111"/>
      <c r="RL134" s="111"/>
      <c r="RM134" s="111"/>
      <c r="RN134" s="111"/>
      <c r="RO134" s="111"/>
      <c r="RP134" s="111"/>
      <c r="RQ134" s="111"/>
      <c r="RR134" s="111"/>
      <c r="RS134" s="111"/>
      <c r="RT134" s="111"/>
      <c r="RU134" s="111"/>
      <c r="RV134" s="111"/>
      <c r="RW134" s="111"/>
      <c r="RX134" s="111"/>
      <c r="RY134" s="111"/>
      <c r="RZ134" s="111"/>
      <c r="SA134" s="111"/>
      <c r="SB134" s="111"/>
      <c r="SC134" s="111"/>
      <c r="SD134" s="111"/>
      <c r="SE134" s="111"/>
      <c r="SF134" s="111"/>
      <c r="SG134" s="111"/>
      <c r="SH134" s="111"/>
      <c r="SI134" s="111"/>
      <c r="SJ134" s="111"/>
      <c r="SK134" s="111"/>
      <c r="SL134" s="111"/>
      <c r="SM134" s="111"/>
      <c r="SN134" s="111"/>
      <c r="SO134" s="111"/>
      <c r="SP134" s="111"/>
      <c r="SQ134" s="111"/>
      <c r="SR134" s="111"/>
      <c r="SS134" s="111"/>
      <c r="ST134" s="111"/>
      <c r="SU134" s="111"/>
      <c r="SV134" s="111"/>
      <c r="SW134" s="111"/>
      <c r="SX134" s="111"/>
      <c r="SY134" s="111"/>
      <c r="SZ134" s="111"/>
      <c r="TA134" s="111"/>
      <c r="TB134" s="111"/>
      <c r="TC134" s="111"/>
      <c r="TD134" s="111"/>
      <c r="TE134" s="111"/>
      <c r="TF134" s="111"/>
      <c r="TG134" s="111"/>
      <c r="TH134" s="111"/>
      <c r="TI134" s="111"/>
      <c r="TJ134" s="111"/>
      <c r="TK134" s="111"/>
      <c r="TL134" s="111"/>
      <c r="TM134" s="111"/>
      <c r="TN134" s="111"/>
    </row>
    <row r="135" spans="1:534" x14ac:dyDescent="0.2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7"/>
      <c r="CC135" s="117"/>
      <c r="CD135" s="111"/>
      <c r="CE135" s="111"/>
      <c r="CF135" s="111"/>
      <c r="CG135" s="117"/>
      <c r="CH135" s="117"/>
      <c r="CI135" s="111"/>
      <c r="CJ135" s="111"/>
      <c r="CK135" s="111"/>
      <c r="CL135" s="117"/>
      <c r="CM135" s="111"/>
      <c r="CN135" s="117"/>
      <c r="CO135" s="117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11"/>
      <c r="DV135" s="111"/>
      <c r="DW135" s="111"/>
      <c r="DX135" s="111"/>
      <c r="DY135" s="111"/>
      <c r="DZ135" s="111"/>
      <c r="EA135" s="111"/>
      <c r="EB135" s="111"/>
      <c r="EC135" s="111"/>
      <c r="ED135" s="111"/>
      <c r="EE135" s="111"/>
      <c r="EF135" s="111"/>
      <c r="EG135" s="111"/>
      <c r="EH135" s="111"/>
      <c r="EI135" s="111"/>
      <c r="EJ135" s="111"/>
      <c r="EK135" s="111"/>
      <c r="EL135" s="111"/>
      <c r="EM135" s="111"/>
      <c r="EN135" s="111"/>
      <c r="EO135" s="111"/>
      <c r="EP135" s="111"/>
      <c r="EQ135" s="111"/>
      <c r="ER135" s="111"/>
      <c r="ES135" s="111"/>
      <c r="ET135" s="111"/>
      <c r="EU135" s="111"/>
      <c r="EV135" s="111"/>
      <c r="EW135" s="111"/>
      <c r="EX135" s="111"/>
      <c r="EY135" s="111"/>
      <c r="EZ135" s="111"/>
      <c r="FA135" s="111"/>
      <c r="FB135" s="111"/>
      <c r="FC135" s="111"/>
      <c r="FD135" s="111"/>
      <c r="FE135" s="111"/>
      <c r="FF135" s="111"/>
      <c r="FG135" s="111"/>
      <c r="FH135" s="111"/>
      <c r="FI135" s="111"/>
      <c r="FJ135" s="111"/>
      <c r="FK135" s="111"/>
      <c r="FL135" s="111"/>
      <c r="FM135" s="111"/>
      <c r="FN135" s="112"/>
      <c r="FO135" s="111"/>
      <c r="FP135" s="112"/>
      <c r="FQ135" s="111"/>
      <c r="FR135" s="111"/>
      <c r="FS135" s="111"/>
      <c r="FT135" s="111"/>
      <c r="FU135" s="111"/>
      <c r="FV135" s="111"/>
      <c r="FW135" s="111"/>
      <c r="FX135" s="111"/>
      <c r="FY135" s="111"/>
      <c r="FZ135" s="111"/>
      <c r="GA135" s="111"/>
      <c r="GB135" s="111"/>
      <c r="GC135" s="111"/>
      <c r="GD135" s="111"/>
      <c r="GE135" s="111"/>
      <c r="GF135" s="111"/>
      <c r="GG135" s="111"/>
      <c r="GH135" s="111"/>
      <c r="GI135" s="111"/>
      <c r="GJ135" s="111"/>
      <c r="GK135" s="111"/>
      <c r="GL135" s="111"/>
      <c r="GM135" s="111"/>
      <c r="GN135" s="111"/>
      <c r="GO135" s="111"/>
      <c r="GP135" s="111"/>
      <c r="GQ135" s="111"/>
      <c r="GR135" s="111"/>
      <c r="GS135" s="111"/>
      <c r="GT135" s="111"/>
      <c r="GU135" s="111"/>
      <c r="GV135" s="111"/>
      <c r="GW135" s="111"/>
      <c r="GX135" s="111"/>
      <c r="GY135" s="111"/>
      <c r="GZ135" s="111"/>
      <c r="HA135" s="111"/>
      <c r="HB135" s="111"/>
      <c r="HC135" s="111"/>
      <c r="HD135" s="111"/>
      <c r="HE135" s="111"/>
      <c r="HF135" s="111"/>
      <c r="HG135" s="116"/>
      <c r="HH135" s="111"/>
      <c r="HI135" s="111"/>
      <c r="HJ135" s="111"/>
      <c r="HK135" s="111"/>
      <c r="HL135" s="111"/>
      <c r="HM135" s="111"/>
      <c r="HN135" s="111"/>
      <c r="HO135" s="111"/>
      <c r="HP135" s="111"/>
      <c r="HQ135" s="111"/>
      <c r="HR135" s="111"/>
      <c r="HS135" s="111"/>
      <c r="HT135" s="111"/>
      <c r="HU135" s="111"/>
      <c r="HV135" s="111"/>
      <c r="HW135" s="111"/>
      <c r="HX135" s="111"/>
      <c r="HY135" s="111"/>
      <c r="HZ135" s="111"/>
      <c r="IA135" s="111"/>
      <c r="IB135" s="111"/>
      <c r="IC135" s="111"/>
      <c r="ID135" s="111"/>
      <c r="IE135" s="111"/>
      <c r="IF135" s="111"/>
      <c r="IG135" s="111"/>
      <c r="IH135" s="111"/>
      <c r="II135" s="111"/>
      <c r="IJ135" s="111"/>
      <c r="IK135" s="111"/>
      <c r="IL135" s="111"/>
      <c r="IM135" s="111"/>
      <c r="IN135" s="111"/>
      <c r="IO135" s="111"/>
      <c r="IP135" s="111"/>
      <c r="IQ135" s="111"/>
      <c r="IR135" s="111"/>
      <c r="IS135" s="111"/>
      <c r="IT135" s="111"/>
      <c r="IU135" s="111"/>
      <c r="IV135" s="111"/>
      <c r="IW135" s="111"/>
      <c r="IX135" s="111"/>
      <c r="IY135" s="111"/>
      <c r="IZ135" s="111"/>
      <c r="JA135" s="111"/>
      <c r="JB135" s="111"/>
      <c r="JC135" s="111"/>
      <c r="JD135" s="111"/>
      <c r="JE135" s="111"/>
      <c r="JF135" s="111"/>
      <c r="JG135" s="111"/>
      <c r="JH135" s="111"/>
      <c r="JI135" s="111"/>
      <c r="JJ135" s="111"/>
      <c r="JK135" s="111"/>
      <c r="JL135" s="111"/>
      <c r="JM135" s="111"/>
      <c r="JN135" s="111"/>
      <c r="JO135" s="111"/>
      <c r="JP135" s="111"/>
      <c r="JQ135" s="111"/>
      <c r="JR135" s="111"/>
      <c r="JS135" s="111"/>
      <c r="JT135" s="111"/>
      <c r="JU135" s="111"/>
      <c r="JV135" s="111"/>
      <c r="JW135" s="111"/>
      <c r="JX135" s="111"/>
      <c r="JY135" s="111"/>
      <c r="JZ135" s="111"/>
      <c r="KA135" s="111"/>
      <c r="KB135" s="111"/>
      <c r="KC135" s="111"/>
      <c r="KD135" s="111"/>
      <c r="KE135" s="111"/>
      <c r="KF135" s="111"/>
      <c r="KG135" s="111"/>
      <c r="KH135" s="111"/>
      <c r="KI135" s="111"/>
      <c r="KJ135" s="111"/>
      <c r="KK135" s="111"/>
      <c r="KL135" s="111"/>
      <c r="KM135" s="111"/>
      <c r="KN135" s="111"/>
      <c r="KO135" s="111"/>
      <c r="KP135" s="111"/>
      <c r="KQ135" s="111"/>
      <c r="KR135" s="111"/>
      <c r="KS135" s="111"/>
      <c r="KT135" s="111"/>
      <c r="KU135" s="111"/>
      <c r="KV135" s="111"/>
      <c r="KW135" s="111"/>
      <c r="KX135" s="111"/>
      <c r="KY135" s="111"/>
      <c r="KZ135" s="111"/>
      <c r="LA135" s="111"/>
      <c r="LB135" s="111"/>
      <c r="LC135" s="111"/>
      <c r="LD135" s="111"/>
      <c r="LE135" s="111"/>
      <c r="LF135" s="111"/>
      <c r="LG135" s="111"/>
      <c r="LH135" s="111"/>
      <c r="LI135" s="111"/>
      <c r="LJ135" s="111"/>
      <c r="LK135" s="111"/>
      <c r="LL135" s="111"/>
      <c r="LM135" s="111"/>
      <c r="LN135" s="111"/>
      <c r="LO135" s="111"/>
      <c r="LP135" s="111"/>
      <c r="LQ135" s="111"/>
      <c r="LR135" s="111"/>
      <c r="LS135" s="111"/>
      <c r="LT135" s="111"/>
      <c r="LU135" s="111"/>
      <c r="LV135" s="111"/>
      <c r="LW135" s="111"/>
      <c r="LX135" s="111"/>
      <c r="LY135" s="111"/>
      <c r="LZ135" s="111"/>
      <c r="MA135" s="111"/>
      <c r="MB135" s="111"/>
      <c r="MC135" s="111"/>
      <c r="MD135" s="111"/>
      <c r="ME135" s="111"/>
      <c r="MF135" s="111"/>
      <c r="MG135" s="111"/>
      <c r="MH135" s="111"/>
      <c r="MI135" s="111"/>
      <c r="MJ135" s="111"/>
      <c r="MK135" s="111"/>
      <c r="ML135" s="111"/>
      <c r="MM135" s="111"/>
      <c r="MN135" s="111"/>
      <c r="MO135" s="111"/>
      <c r="MP135" s="111"/>
      <c r="MQ135" s="111"/>
      <c r="MR135" s="111"/>
      <c r="MS135" s="111"/>
      <c r="MT135" s="111"/>
      <c r="MU135" s="111"/>
      <c r="MV135" s="111"/>
      <c r="MW135" s="111"/>
      <c r="MX135" s="111"/>
      <c r="MY135" s="111"/>
      <c r="MZ135" s="111"/>
      <c r="NA135" s="111"/>
      <c r="NB135" s="111"/>
      <c r="NC135" s="111"/>
      <c r="ND135" s="111"/>
      <c r="NE135" s="111"/>
      <c r="NF135" s="111"/>
      <c r="NG135" s="111"/>
      <c r="NH135" s="111"/>
      <c r="NI135" s="111"/>
      <c r="NJ135" s="111"/>
      <c r="NK135" s="111"/>
      <c r="NL135" s="111"/>
      <c r="NM135" s="111"/>
      <c r="NN135" s="111"/>
      <c r="NO135" s="111"/>
      <c r="NP135" s="111"/>
      <c r="NQ135" s="111"/>
      <c r="NR135" s="111"/>
      <c r="NS135" s="111"/>
      <c r="NT135" s="111"/>
      <c r="NU135" s="111"/>
      <c r="NV135" s="111"/>
      <c r="NW135" s="111"/>
      <c r="NX135" s="111"/>
      <c r="NY135" s="111"/>
      <c r="NZ135" s="111"/>
      <c r="OA135" s="111"/>
      <c r="OB135" s="111"/>
      <c r="OC135" s="111"/>
      <c r="OD135" s="111"/>
      <c r="OE135" s="111"/>
      <c r="OF135" s="111"/>
      <c r="OG135" s="111"/>
      <c r="OH135" s="111"/>
      <c r="OI135" s="111"/>
      <c r="OJ135" s="111"/>
      <c r="OK135" s="111"/>
      <c r="OL135" s="111"/>
      <c r="OM135" s="111"/>
      <c r="ON135" s="111"/>
      <c r="OO135" s="111"/>
      <c r="OP135" s="111"/>
      <c r="OQ135" s="111"/>
      <c r="OR135" s="111"/>
      <c r="OS135" s="111"/>
      <c r="OT135" s="111"/>
      <c r="OU135" s="111"/>
      <c r="OV135" s="111"/>
      <c r="OW135" s="111"/>
      <c r="OX135" s="111"/>
      <c r="OY135" s="111"/>
      <c r="OZ135" s="111"/>
      <c r="PA135" s="111"/>
      <c r="PB135" s="111"/>
      <c r="PC135" s="111"/>
      <c r="PD135" s="111"/>
      <c r="PE135" s="111"/>
      <c r="PF135" s="111"/>
      <c r="PG135" s="111"/>
      <c r="PH135" s="111"/>
      <c r="PI135" s="111"/>
      <c r="PJ135" s="111"/>
      <c r="PK135" s="111"/>
      <c r="PL135" s="111"/>
      <c r="PM135" s="111"/>
      <c r="PN135" s="111"/>
      <c r="PO135" s="111"/>
      <c r="PP135" s="111"/>
      <c r="PQ135" s="111"/>
      <c r="PR135" s="111"/>
      <c r="PS135" s="111"/>
      <c r="PT135" s="111"/>
      <c r="PU135" s="111"/>
      <c r="PV135" s="111"/>
      <c r="PW135" s="111"/>
      <c r="PX135" s="111"/>
      <c r="PY135" s="111"/>
      <c r="PZ135" s="111"/>
      <c r="QA135" s="111"/>
      <c r="QB135" s="111"/>
      <c r="QC135" s="111"/>
      <c r="QD135" s="111"/>
      <c r="QE135" s="111"/>
      <c r="QF135" s="111"/>
      <c r="QG135" s="111"/>
      <c r="QH135" s="111"/>
      <c r="QI135" s="111"/>
      <c r="QJ135" s="111"/>
      <c r="QK135" s="111"/>
      <c r="QL135" s="111"/>
      <c r="QM135" s="111"/>
      <c r="QN135" s="111"/>
      <c r="QO135" s="111"/>
      <c r="QP135" s="111"/>
      <c r="QQ135" s="111"/>
      <c r="QR135" s="111"/>
      <c r="QS135" s="111"/>
      <c r="QT135" s="111"/>
      <c r="QU135" s="111"/>
      <c r="QV135" s="111"/>
      <c r="QW135" s="111"/>
      <c r="QX135" s="111"/>
      <c r="QY135" s="111"/>
      <c r="QZ135" s="111"/>
      <c r="RA135" s="111"/>
      <c r="RB135" s="111"/>
      <c r="RC135" s="111"/>
      <c r="RD135" s="111"/>
      <c r="RE135" s="111"/>
      <c r="RF135" s="111"/>
      <c r="RG135" s="111"/>
      <c r="RH135" s="111"/>
      <c r="RI135" s="111"/>
      <c r="RJ135" s="111"/>
      <c r="RK135" s="111"/>
      <c r="RL135" s="111"/>
      <c r="RM135" s="111"/>
      <c r="RN135" s="111"/>
      <c r="RO135" s="111"/>
      <c r="RP135" s="111"/>
      <c r="RQ135" s="111"/>
      <c r="RR135" s="111"/>
      <c r="RS135" s="111"/>
      <c r="RT135" s="111"/>
      <c r="RU135" s="111"/>
      <c r="RV135" s="111"/>
      <c r="RW135" s="111"/>
      <c r="RX135" s="111"/>
      <c r="RY135" s="111"/>
      <c r="RZ135" s="111"/>
      <c r="SA135" s="111"/>
      <c r="SB135" s="111"/>
      <c r="SC135" s="111"/>
      <c r="SD135" s="111"/>
      <c r="SE135" s="111"/>
      <c r="SF135" s="111"/>
      <c r="SG135" s="111"/>
      <c r="SH135" s="111"/>
      <c r="SI135" s="111"/>
      <c r="SJ135" s="111"/>
      <c r="SK135" s="111"/>
      <c r="SL135" s="111"/>
      <c r="SM135" s="111"/>
      <c r="SN135" s="111"/>
      <c r="SO135" s="111"/>
      <c r="SP135" s="111"/>
      <c r="SQ135" s="111"/>
      <c r="SR135" s="111"/>
      <c r="SS135" s="111"/>
      <c r="ST135" s="111"/>
      <c r="SU135" s="111"/>
      <c r="SV135" s="111"/>
      <c r="SW135" s="111"/>
      <c r="SX135" s="111"/>
      <c r="SY135" s="111"/>
      <c r="SZ135" s="111"/>
      <c r="TA135" s="111"/>
      <c r="TB135" s="111"/>
      <c r="TC135" s="111"/>
      <c r="TD135" s="111"/>
      <c r="TE135" s="111"/>
      <c r="TF135" s="111"/>
      <c r="TG135" s="111"/>
      <c r="TH135" s="111"/>
      <c r="TI135" s="111"/>
      <c r="TJ135" s="111"/>
      <c r="TK135" s="111"/>
      <c r="TL135" s="111"/>
      <c r="TM135" s="111"/>
      <c r="TN135" s="111"/>
    </row>
    <row r="136" spans="1:534" x14ac:dyDescent="0.2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7"/>
      <c r="CC136" s="117"/>
      <c r="CD136" s="111"/>
      <c r="CE136" s="111"/>
      <c r="CF136" s="111"/>
      <c r="CG136" s="117"/>
      <c r="CH136" s="117"/>
      <c r="CI136" s="111"/>
      <c r="CJ136" s="111"/>
      <c r="CK136" s="111"/>
      <c r="CL136" s="117"/>
      <c r="CM136" s="111"/>
      <c r="CN136" s="117"/>
      <c r="CO136" s="117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 s="111"/>
      <c r="DZ136" s="111"/>
      <c r="EA136" s="111"/>
      <c r="EB136" s="111"/>
      <c r="EC136" s="111"/>
      <c r="ED136" s="111"/>
      <c r="EE136" s="111"/>
      <c r="EF136" s="111"/>
      <c r="EG136" s="111"/>
      <c r="EH136" s="111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  <c r="ES136" s="111"/>
      <c r="ET136" s="111"/>
      <c r="EU136" s="111"/>
      <c r="EV136" s="111"/>
      <c r="EW136" s="111"/>
      <c r="EX136" s="111"/>
      <c r="EY136" s="111"/>
      <c r="EZ136" s="111"/>
      <c r="FA136" s="111"/>
      <c r="FB136" s="111"/>
      <c r="FC136" s="111"/>
      <c r="FD136" s="111"/>
      <c r="FE136" s="111"/>
      <c r="FF136" s="111"/>
      <c r="FG136" s="111"/>
      <c r="FH136" s="111"/>
      <c r="FI136" s="111"/>
      <c r="FJ136" s="111"/>
      <c r="FK136" s="111"/>
      <c r="FL136" s="111"/>
      <c r="FM136" s="111"/>
      <c r="FN136" s="112"/>
      <c r="FO136" s="111"/>
      <c r="FP136" s="112"/>
      <c r="FQ136" s="111"/>
      <c r="FR136" s="111"/>
      <c r="FS136" s="111"/>
      <c r="FT136" s="111"/>
      <c r="FU136" s="111"/>
      <c r="FV136" s="111"/>
      <c r="FW136" s="111"/>
      <c r="FX136" s="111"/>
      <c r="FY136" s="111"/>
      <c r="FZ136" s="111"/>
      <c r="GA136" s="111"/>
      <c r="GB136" s="111"/>
      <c r="GC136" s="111"/>
      <c r="GD136" s="111"/>
      <c r="GE136" s="111"/>
      <c r="GF136" s="111"/>
      <c r="GG136" s="111"/>
      <c r="GH136" s="111"/>
      <c r="GI136" s="111"/>
      <c r="GJ136" s="111"/>
      <c r="GK136" s="111"/>
      <c r="GL136" s="111"/>
      <c r="GM136" s="111"/>
      <c r="GN136" s="111"/>
      <c r="GO136" s="111"/>
      <c r="GP136" s="111"/>
      <c r="GQ136" s="111"/>
      <c r="GR136" s="111"/>
      <c r="GS136" s="111"/>
      <c r="GT136" s="111"/>
      <c r="GU136" s="111"/>
      <c r="GV136" s="111"/>
      <c r="GW136" s="111"/>
      <c r="GX136" s="111"/>
      <c r="GY136" s="111"/>
      <c r="GZ136" s="111"/>
      <c r="HA136" s="111"/>
      <c r="HB136" s="111"/>
      <c r="HC136" s="111"/>
      <c r="HD136" s="111"/>
      <c r="HE136" s="111"/>
      <c r="HF136" s="111"/>
      <c r="HG136" s="116"/>
      <c r="HH136" s="111"/>
      <c r="HI136" s="111"/>
      <c r="HJ136" s="111"/>
      <c r="HK136" s="111"/>
      <c r="HL136" s="111"/>
      <c r="HM136" s="111"/>
      <c r="HN136" s="111"/>
      <c r="HO136" s="111"/>
      <c r="HP136" s="111"/>
      <c r="HQ136" s="111"/>
      <c r="HR136" s="111"/>
      <c r="HS136" s="111"/>
      <c r="HT136" s="111"/>
      <c r="HU136" s="111"/>
      <c r="HV136" s="111"/>
      <c r="HW136" s="111"/>
      <c r="HX136" s="111"/>
      <c r="HY136" s="111"/>
      <c r="HZ136" s="111"/>
      <c r="IA136" s="111"/>
      <c r="IB136" s="111"/>
      <c r="IC136" s="111"/>
      <c r="ID136" s="111"/>
      <c r="IE136" s="111"/>
      <c r="IF136" s="111"/>
      <c r="IG136" s="111"/>
      <c r="IH136" s="111"/>
      <c r="II136" s="111"/>
      <c r="IJ136" s="111"/>
      <c r="IK136" s="111"/>
      <c r="IL136" s="111"/>
      <c r="IM136" s="111"/>
      <c r="IN136" s="111"/>
      <c r="IO136" s="111"/>
      <c r="IP136" s="111"/>
      <c r="IQ136" s="111"/>
      <c r="IR136" s="111"/>
      <c r="IS136" s="111"/>
      <c r="IT136" s="111"/>
      <c r="IU136" s="111"/>
      <c r="IV136" s="111"/>
      <c r="IW136" s="111"/>
      <c r="IX136" s="111"/>
      <c r="IY136" s="111"/>
      <c r="IZ136" s="111"/>
      <c r="JA136" s="111"/>
      <c r="JB136" s="111"/>
      <c r="JC136" s="111"/>
      <c r="JD136" s="111"/>
      <c r="JE136" s="111"/>
      <c r="JF136" s="111"/>
      <c r="JG136" s="111"/>
      <c r="JH136" s="111"/>
      <c r="JI136" s="111"/>
      <c r="JJ136" s="111"/>
      <c r="JK136" s="111"/>
      <c r="JL136" s="111"/>
      <c r="JM136" s="111"/>
      <c r="JN136" s="111"/>
      <c r="JO136" s="111"/>
      <c r="JP136" s="111"/>
      <c r="JQ136" s="111"/>
      <c r="JR136" s="111"/>
      <c r="JS136" s="111"/>
      <c r="JT136" s="111"/>
      <c r="JU136" s="111"/>
      <c r="JV136" s="111"/>
      <c r="JW136" s="111"/>
      <c r="JX136" s="111"/>
      <c r="JY136" s="111"/>
      <c r="JZ136" s="111"/>
      <c r="KA136" s="111"/>
      <c r="KB136" s="111"/>
      <c r="KC136" s="111"/>
      <c r="KD136" s="111"/>
      <c r="KE136" s="111"/>
      <c r="KF136" s="111"/>
      <c r="KG136" s="111"/>
      <c r="KH136" s="111"/>
      <c r="KI136" s="111"/>
      <c r="KJ136" s="111"/>
      <c r="KK136" s="111"/>
      <c r="KL136" s="111"/>
      <c r="KM136" s="111"/>
      <c r="KN136" s="111"/>
      <c r="KO136" s="111"/>
      <c r="KP136" s="111"/>
      <c r="KQ136" s="111"/>
      <c r="KR136" s="111"/>
      <c r="KS136" s="111"/>
      <c r="KT136" s="111"/>
      <c r="KU136" s="111"/>
      <c r="KV136" s="111"/>
      <c r="KW136" s="111"/>
      <c r="KX136" s="111"/>
      <c r="KY136" s="111"/>
      <c r="KZ136" s="111"/>
      <c r="LA136" s="111"/>
      <c r="LB136" s="111"/>
      <c r="LC136" s="111"/>
      <c r="LD136" s="111"/>
      <c r="LE136" s="111"/>
      <c r="LF136" s="111"/>
      <c r="LG136" s="111"/>
      <c r="LH136" s="111"/>
      <c r="LI136" s="111"/>
      <c r="LJ136" s="111"/>
      <c r="LK136" s="111"/>
      <c r="LL136" s="111"/>
      <c r="LM136" s="111"/>
      <c r="LN136" s="111"/>
      <c r="LO136" s="111"/>
      <c r="LP136" s="111"/>
      <c r="LQ136" s="111"/>
      <c r="LR136" s="111"/>
      <c r="LS136" s="111"/>
      <c r="LT136" s="111"/>
      <c r="LU136" s="111"/>
      <c r="LV136" s="111"/>
      <c r="LW136" s="111"/>
      <c r="LX136" s="111"/>
      <c r="LY136" s="111"/>
      <c r="LZ136" s="111"/>
      <c r="MA136" s="111"/>
      <c r="MB136" s="111"/>
      <c r="MC136" s="111"/>
      <c r="MD136" s="111"/>
      <c r="ME136" s="111"/>
      <c r="MF136" s="111"/>
      <c r="MG136" s="111"/>
      <c r="MH136" s="111"/>
      <c r="MI136" s="111"/>
      <c r="MJ136" s="111"/>
      <c r="MK136" s="111"/>
      <c r="ML136" s="111"/>
      <c r="MM136" s="111"/>
      <c r="MN136" s="111"/>
      <c r="MO136" s="111"/>
      <c r="MP136" s="111"/>
      <c r="MQ136" s="111"/>
      <c r="MR136" s="111"/>
      <c r="MS136" s="111"/>
      <c r="MT136" s="111"/>
      <c r="MU136" s="111"/>
      <c r="MV136" s="111"/>
      <c r="MW136" s="111"/>
      <c r="MX136" s="111"/>
      <c r="MY136" s="111"/>
      <c r="MZ136" s="111"/>
      <c r="NA136" s="111"/>
      <c r="NB136" s="111"/>
      <c r="NC136" s="111"/>
      <c r="ND136" s="111"/>
      <c r="NE136" s="111"/>
      <c r="NF136" s="111"/>
      <c r="NG136" s="111"/>
      <c r="NH136" s="111"/>
      <c r="NI136" s="111"/>
      <c r="NJ136" s="111"/>
      <c r="NK136" s="111"/>
      <c r="NL136" s="111"/>
      <c r="NM136" s="111"/>
      <c r="NN136" s="111"/>
      <c r="NO136" s="111"/>
      <c r="NP136" s="111"/>
      <c r="NQ136" s="111"/>
      <c r="NR136" s="111"/>
      <c r="NS136" s="111"/>
      <c r="NT136" s="111"/>
      <c r="NU136" s="111"/>
      <c r="NV136" s="111"/>
      <c r="NW136" s="111"/>
      <c r="NX136" s="111"/>
      <c r="NY136" s="111"/>
      <c r="NZ136" s="111"/>
      <c r="OA136" s="111"/>
      <c r="OB136" s="111"/>
      <c r="OC136" s="111"/>
      <c r="OD136" s="111"/>
      <c r="OE136" s="111"/>
      <c r="OF136" s="111"/>
      <c r="OG136" s="111"/>
      <c r="OH136" s="111"/>
      <c r="OI136" s="111"/>
      <c r="OJ136" s="111"/>
      <c r="OK136" s="111"/>
      <c r="OL136" s="111"/>
      <c r="OM136" s="111"/>
      <c r="ON136" s="111"/>
      <c r="OO136" s="111"/>
      <c r="OP136" s="111"/>
      <c r="OQ136" s="111"/>
      <c r="OR136" s="111"/>
      <c r="OS136" s="111"/>
      <c r="OT136" s="111"/>
      <c r="OU136" s="111"/>
      <c r="OV136" s="111"/>
      <c r="OW136" s="111"/>
      <c r="OX136" s="111"/>
      <c r="OY136" s="111"/>
      <c r="OZ136" s="111"/>
      <c r="PA136" s="111"/>
      <c r="PB136" s="111"/>
      <c r="PC136" s="111"/>
      <c r="PD136" s="111"/>
      <c r="PE136" s="111"/>
      <c r="PF136" s="111"/>
      <c r="PG136" s="111"/>
      <c r="PH136" s="111"/>
      <c r="PI136" s="111"/>
      <c r="PJ136" s="111"/>
      <c r="PK136" s="111"/>
      <c r="PL136" s="111"/>
      <c r="PM136" s="111"/>
      <c r="PN136" s="111"/>
      <c r="PO136" s="111"/>
      <c r="PP136" s="111"/>
      <c r="PQ136" s="111"/>
      <c r="PR136" s="111"/>
      <c r="PS136" s="111"/>
      <c r="PT136" s="111"/>
      <c r="PU136" s="111"/>
      <c r="PV136" s="111"/>
      <c r="PW136" s="111"/>
      <c r="PX136" s="111"/>
      <c r="PY136" s="111"/>
      <c r="PZ136" s="111"/>
      <c r="QA136" s="111"/>
      <c r="QB136" s="111"/>
      <c r="QC136" s="111"/>
      <c r="QD136" s="111"/>
      <c r="QE136" s="111"/>
      <c r="QF136" s="111"/>
      <c r="QG136" s="111"/>
      <c r="QH136" s="111"/>
      <c r="QI136" s="111"/>
      <c r="QJ136" s="111"/>
      <c r="QK136" s="111"/>
      <c r="QL136" s="111"/>
      <c r="QM136" s="111"/>
      <c r="QN136" s="111"/>
      <c r="QO136" s="111"/>
      <c r="QP136" s="111"/>
      <c r="QQ136" s="111"/>
      <c r="QR136" s="111"/>
      <c r="QS136" s="111"/>
      <c r="QT136" s="111"/>
      <c r="QU136" s="111"/>
      <c r="QV136" s="111"/>
      <c r="QW136" s="111"/>
      <c r="QX136" s="111"/>
      <c r="QY136" s="111"/>
      <c r="QZ136" s="111"/>
      <c r="RA136" s="111"/>
      <c r="RB136" s="111"/>
      <c r="RC136" s="111"/>
      <c r="RD136" s="111"/>
      <c r="RE136" s="111"/>
      <c r="RF136" s="111"/>
      <c r="RG136" s="111"/>
      <c r="RH136" s="111"/>
      <c r="RI136" s="111"/>
      <c r="RJ136" s="111"/>
      <c r="RK136" s="111"/>
      <c r="RL136" s="111"/>
      <c r="RM136" s="111"/>
      <c r="RN136" s="111"/>
      <c r="RO136" s="111"/>
      <c r="RP136" s="111"/>
      <c r="RQ136" s="111"/>
      <c r="RR136" s="111"/>
      <c r="RS136" s="111"/>
      <c r="RT136" s="111"/>
      <c r="RU136" s="111"/>
      <c r="RV136" s="111"/>
      <c r="RW136" s="111"/>
      <c r="RX136" s="111"/>
      <c r="RY136" s="111"/>
      <c r="RZ136" s="111"/>
      <c r="SA136" s="111"/>
      <c r="SB136" s="111"/>
      <c r="SC136" s="111"/>
      <c r="SD136" s="111"/>
      <c r="SE136" s="111"/>
      <c r="SF136" s="111"/>
      <c r="SG136" s="111"/>
      <c r="SH136" s="111"/>
      <c r="SI136" s="111"/>
      <c r="SJ136" s="111"/>
      <c r="SK136" s="111"/>
      <c r="SL136" s="111"/>
      <c r="SM136" s="111"/>
      <c r="SN136" s="111"/>
      <c r="SO136" s="111"/>
      <c r="SP136" s="111"/>
      <c r="SQ136" s="111"/>
      <c r="SR136" s="111"/>
      <c r="SS136" s="111"/>
      <c r="ST136" s="111"/>
      <c r="SU136" s="111"/>
      <c r="SV136" s="111"/>
      <c r="SW136" s="111"/>
      <c r="SX136" s="111"/>
      <c r="SY136" s="111"/>
      <c r="SZ136" s="111"/>
      <c r="TA136" s="111"/>
      <c r="TB136" s="111"/>
      <c r="TC136" s="111"/>
      <c r="TD136" s="111"/>
      <c r="TE136" s="111"/>
      <c r="TF136" s="111"/>
      <c r="TG136" s="111"/>
      <c r="TH136" s="111"/>
      <c r="TI136" s="111"/>
      <c r="TJ136" s="111"/>
      <c r="TK136" s="111"/>
      <c r="TL136" s="111"/>
      <c r="TM136" s="111"/>
      <c r="TN136" s="111"/>
    </row>
    <row r="137" spans="1:534" x14ac:dyDescent="0.2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7"/>
      <c r="CC137" s="117"/>
      <c r="CD137" s="111"/>
      <c r="CE137" s="111"/>
      <c r="CF137" s="111"/>
      <c r="CG137" s="117"/>
      <c r="CH137" s="117"/>
      <c r="CI137" s="111"/>
      <c r="CJ137" s="111"/>
      <c r="CK137" s="111"/>
      <c r="CL137" s="117"/>
      <c r="CM137" s="111"/>
      <c r="CN137" s="117"/>
      <c r="CO137" s="117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 s="111"/>
      <c r="DZ137" s="111"/>
      <c r="EA137" s="111"/>
      <c r="EB137" s="111"/>
      <c r="EC137" s="111"/>
      <c r="ED137" s="111"/>
      <c r="EE137" s="111"/>
      <c r="EF137" s="111"/>
      <c r="EG137" s="111"/>
      <c r="EH137" s="111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  <c r="ES137" s="111"/>
      <c r="ET137" s="111"/>
      <c r="EU137" s="111"/>
      <c r="EV137" s="111"/>
      <c r="EW137" s="111"/>
      <c r="EX137" s="111"/>
      <c r="EY137" s="111"/>
      <c r="EZ137" s="111"/>
      <c r="FA137" s="111"/>
      <c r="FB137" s="111"/>
      <c r="FC137" s="111"/>
      <c r="FD137" s="111"/>
      <c r="FE137" s="111"/>
      <c r="FF137" s="111"/>
      <c r="FG137" s="111"/>
      <c r="FH137" s="111"/>
      <c r="FI137" s="111"/>
      <c r="FJ137" s="111"/>
      <c r="FK137" s="111"/>
      <c r="FL137" s="111"/>
      <c r="FM137" s="111"/>
      <c r="FN137" s="112"/>
      <c r="FO137" s="111"/>
      <c r="FP137" s="112"/>
      <c r="FQ137" s="111"/>
      <c r="FR137" s="111"/>
      <c r="FS137" s="111"/>
      <c r="FT137" s="111"/>
      <c r="FU137" s="111"/>
      <c r="FV137" s="111"/>
      <c r="FW137" s="111"/>
      <c r="FX137" s="111"/>
      <c r="FY137" s="111"/>
      <c r="FZ137" s="111"/>
      <c r="GA137" s="111"/>
      <c r="GB137" s="111"/>
      <c r="GC137" s="111"/>
      <c r="GD137" s="111"/>
      <c r="GE137" s="111"/>
      <c r="GF137" s="111"/>
      <c r="GG137" s="111"/>
      <c r="GH137" s="111"/>
      <c r="GI137" s="111"/>
      <c r="GJ137" s="111"/>
      <c r="GK137" s="111"/>
      <c r="GL137" s="111"/>
      <c r="GM137" s="111"/>
      <c r="GN137" s="111"/>
      <c r="GO137" s="111"/>
      <c r="GP137" s="111"/>
      <c r="GQ137" s="111"/>
      <c r="GR137" s="111"/>
      <c r="GS137" s="111"/>
      <c r="GT137" s="111"/>
      <c r="GU137" s="111"/>
      <c r="GV137" s="111"/>
      <c r="GW137" s="111"/>
      <c r="GX137" s="111"/>
      <c r="GY137" s="111"/>
      <c r="GZ137" s="111"/>
      <c r="HA137" s="111"/>
      <c r="HB137" s="111"/>
      <c r="HC137" s="111"/>
      <c r="HD137" s="111"/>
      <c r="HE137" s="111"/>
      <c r="HF137" s="111"/>
      <c r="HG137" s="116"/>
      <c r="HH137" s="111"/>
      <c r="HI137" s="111"/>
      <c r="HJ137" s="111"/>
      <c r="HK137" s="111"/>
      <c r="HL137" s="111"/>
      <c r="HM137" s="111"/>
      <c r="HN137" s="111"/>
      <c r="HO137" s="111"/>
      <c r="HP137" s="111"/>
      <c r="HQ137" s="111"/>
      <c r="HR137" s="111"/>
      <c r="HS137" s="111"/>
      <c r="HT137" s="111"/>
      <c r="HU137" s="111"/>
      <c r="HV137" s="111"/>
      <c r="HW137" s="111"/>
      <c r="HX137" s="111"/>
      <c r="HY137" s="111"/>
      <c r="HZ137" s="111"/>
      <c r="IA137" s="111"/>
      <c r="IB137" s="111"/>
      <c r="IC137" s="111"/>
      <c r="ID137" s="111"/>
      <c r="IE137" s="111"/>
      <c r="IF137" s="111"/>
      <c r="IG137" s="111"/>
      <c r="IH137" s="111"/>
      <c r="II137" s="111"/>
      <c r="IJ137" s="111"/>
      <c r="IK137" s="111"/>
      <c r="IL137" s="111"/>
      <c r="IM137" s="111"/>
      <c r="IN137" s="111"/>
      <c r="IO137" s="111"/>
      <c r="IP137" s="111"/>
      <c r="IQ137" s="111"/>
      <c r="IR137" s="111"/>
      <c r="IS137" s="111"/>
      <c r="IT137" s="111"/>
      <c r="IU137" s="111"/>
      <c r="IV137" s="111"/>
      <c r="IW137" s="111"/>
      <c r="IX137" s="111"/>
      <c r="IY137" s="111"/>
      <c r="IZ137" s="111"/>
      <c r="JA137" s="111"/>
      <c r="JB137" s="111"/>
      <c r="JC137" s="111"/>
      <c r="JD137" s="111"/>
      <c r="JE137" s="111"/>
      <c r="JF137" s="111"/>
      <c r="JG137" s="111"/>
      <c r="JH137" s="111"/>
      <c r="JI137" s="111"/>
      <c r="JJ137" s="111"/>
      <c r="JK137" s="111"/>
      <c r="JL137" s="111"/>
      <c r="JM137" s="111"/>
      <c r="JN137" s="111"/>
      <c r="JO137" s="111"/>
      <c r="JP137" s="111"/>
      <c r="JQ137" s="111"/>
      <c r="JR137" s="111"/>
      <c r="JS137" s="111"/>
      <c r="JT137" s="111"/>
      <c r="JU137" s="111"/>
      <c r="JV137" s="111"/>
      <c r="JW137" s="111"/>
      <c r="JX137" s="111"/>
      <c r="JY137" s="111"/>
      <c r="JZ137" s="111"/>
      <c r="KA137" s="111"/>
      <c r="KB137" s="111"/>
      <c r="KC137" s="111"/>
      <c r="KD137" s="111"/>
      <c r="KE137" s="111"/>
      <c r="KF137" s="111"/>
      <c r="KG137" s="111"/>
      <c r="KH137" s="111"/>
      <c r="KI137" s="111"/>
      <c r="KJ137" s="111"/>
      <c r="KK137" s="111"/>
      <c r="KL137" s="111"/>
      <c r="KM137" s="111"/>
      <c r="KN137" s="111"/>
      <c r="KO137" s="111"/>
      <c r="KP137" s="111"/>
      <c r="KQ137" s="111"/>
      <c r="KR137" s="111"/>
      <c r="KS137" s="111"/>
      <c r="KT137" s="111"/>
      <c r="KU137" s="111"/>
      <c r="KV137" s="111"/>
      <c r="KW137" s="111"/>
      <c r="KX137" s="111"/>
      <c r="KY137" s="111"/>
      <c r="KZ137" s="111"/>
      <c r="LA137" s="111"/>
      <c r="LB137" s="111"/>
      <c r="LC137" s="111"/>
      <c r="LD137" s="111"/>
      <c r="LE137" s="111"/>
      <c r="LF137" s="111"/>
      <c r="LG137" s="111"/>
      <c r="LH137" s="111"/>
      <c r="LI137" s="111"/>
      <c r="LJ137" s="111"/>
      <c r="LK137" s="111"/>
      <c r="LL137" s="111"/>
      <c r="LM137" s="111"/>
      <c r="LN137" s="111"/>
      <c r="LO137" s="111"/>
      <c r="LP137" s="111"/>
      <c r="LQ137" s="111"/>
      <c r="LR137" s="111"/>
      <c r="LS137" s="111"/>
      <c r="LT137" s="111"/>
      <c r="LU137" s="111"/>
      <c r="LV137" s="111"/>
      <c r="LW137" s="111"/>
      <c r="LX137" s="111"/>
      <c r="LY137" s="111"/>
      <c r="LZ137" s="111"/>
      <c r="MA137" s="111"/>
      <c r="MB137" s="111"/>
      <c r="MC137" s="111"/>
      <c r="MD137" s="111"/>
      <c r="ME137" s="111"/>
      <c r="MF137" s="111"/>
      <c r="MG137" s="111"/>
      <c r="MH137" s="111"/>
      <c r="MI137" s="111"/>
      <c r="MJ137" s="111"/>
      <c r="MK137" s="111"/>
      <c r="ML137" s="111"/>
      <c r="MM137" s="111"/>
      <c r="MN137" s="111"/>
      <c r="MO137" s="111"/>
      <c r="MP137" s="111"/>
      <c r="MQ137" s="111"/>
      <c r="MR137" s="111"/>
      <c r="MS137" s="111"/>
      <c r="MT137" s="111"/>
      <c r="MU137" s="111"/>
      <c r="MV137" s="111"/>
      <c r="MW137" s="111"/>
      <c r="MX137" s="111"/>
      <c r="MY137" s="111"/>
      <c r="MZ137" s="111"/>
      <c r="NA137" s="111"/>
      <c r="NB137" s="111"/>
      <c r="NC137" s="111"/>
      <c r="ND137" s="111"/>
      <c r="NE137" s="111"/>
      <c r="NF137" s="111"/>
      <c r="NG137" s="111"/>
      <c r="NH137" s="111"/>
      <c r="NI137" s="111"/>
      <c r="NJ137" s="111"/>
      <c r="NK137" s="111"/>
      <c r="NL137" s="111"/>
      <c r="NM137" s="111"/>
      <c r="NN137" s="111"/>
      <c r="NO137" s="111"/>
      <c r="NP137" s="111"/>
      <c r="NQ137" s="111"/>
      <c r="NR137" s="111"/>
      <c r="NS137" s="111"/>
      <c r="NT137" s="111"/>
      <c r="NU137" s="111"/>
      <c r="NV137" s="111"/>
      <c r="NW137" s="111"/>
      <c r="NX137" s="111"/>
      <c r="NY137" s="111"/>
      <c r="NZ137" s="111"/>
      <c r="OA137" s="111"/>
      <c r="OB137" s="111"/>
      <c r="OC137" s="111"/>
      <c r="OD137" s="111"/>
      <c r="OE137" s="111"/>
      <c r="OF137" s="111"/>
      <c r="OG137" s="111"/>
      <c r="OH137" s="111"/>
      <c r="OI137" s="111"/>
      <c r="OJ137" s="111"/>
      <c r="OK137" s="111"/>
      <c r="OL137" s="111"/>
      <c r="OM137" s="111"/>
      <c r="ON137" s="111"/>
      <c r="OO137" s="111"/>
      <c r="OP137" s="111"/>
      <c r="OQ137" s="111"/>
      <c r="OR137" s="111"/>
      <c r="OS137" s="111"/>
      <c r="OT137" s="111"/>
      <c r="OU137" s="111"/>
      <c r="OV137" s="111"/>
      <c r="OW137" s="111"/>
      <c r="OX137" s="111"/>
      <c r="OY137" s="111"/>
      <c r="OZ137" s="111"/>
      <c r="PA137" s="111"/>
      <c r="PB137" s="111"/>
      <c r="PC137" s="111"/>
      <c r="PD137" s="111"/>
      <c r="PE137" s="111"/>
      <c r="PF137" s="111"/>
      <c r="PG137" s="111"/>
      <c r="PH137" s="111"/>
      <c r="PI137" s="111"/>
      <c r="PJ137" s="111"/>
      <c r="PK137" s="111"/>
      <c r="PL137" s="111"/>
      <c r="PM137" s="111"/>
      <c r="PN137" s="111"/>
      <c r="PO137" s="111"/>
      <c r="PP137" s="111"/>
      <c r="PQ137" s="111"/>
      <c r="PR137" s="111"/>
      <c r="PS137" s="111"/>
      <c r="PT137" s="111"/>
      <c r="PU137" s="111"/>
      <c r="PV137" s="111"/>
      <c r="PW137" s="111"/>
      <c r="PX137" s="111"/>
      <c r="PY137" s="111"/>
      <c r="PZ137" s="111"/>
      <c r="QA137" s="111"/>
      <c r="QB137" s="111"/>
      <c r="QC137" s="111"/>
      <c r="QD137" s="111"/>
      <c r="QE137" s="111"/>
      <c r="QF137" s="111"/>
      <c r="QG137" s="111"/>
      <c r="QH137" s="111"/>
      <c r="QI137" s="111"/>
      <c r="QJ137" s="111"/>
      <c r="QK137" s="111"/>
      <c r="QL137" s="111"/>
      <c r="QM137" s="111"/>
      <c r="QN137" s="111"/>
      <c r="QO137" s="111"/>
      <c r="QP137" s="111"/>
      <c r="QQ137" s="111"/>
      <c r="QR137" s="111"/>
      <c r="QS137" s="111"/>
      <c r="QT137" s="111"/>
      <c r="QU137" s="111"/>
      <c r="QV137" s="111"/>
      <c r="QW137" s="111"/>
      <c r="QX137" s="111"/>
      <c r="QY137" s="111"/>
      <c r="QZ137" s="111"/>
      <c r="RA137" s="111"/>
      <c r="RB137" s="111"/>
      <c r="RC137" s="111"/>
      <c r="RD137" s="111"/>
      <c r="RE137" s="111"/>
      <c r="RF137" s="111"/>
      <c r="RG137" s="111"/>
      <c r="RH137" s="111"/>
      <c r="RI137" s="111"/>
      <c r="RJ137" s="111"/>
      <c r="RK137" s="111"/>
      <c r="RL137" s="111"/>
      <c r="RM137" s="111"/>
      <c r="RN137" s="111"/>
      <c r="RO137" s="111"/>
      <c r="RP137" s="111"/>
      <c r="RQ137" s="111"/>
      <c r="RR137" s="111"/>
      <c r="RS137" s="111"/>
      <c r="RT137" s="111"/>
      <c r="RU137" s="111"/>
      <c r="RV137" s="111"/>
      <c r="RW137" s="111"/>
      <c r="RX137" s="111"/>
      <c r="RY137" s="111"/>
      <c r="RZ137" s="111"/>
      <c r="SA137" s="111"/>
      <c r="SB137" s="111"/>
      <c r="SC137" s="111"/>
      <c r="SD137" s="111"/>
      <c r="SE137" s="111"/>
      <c r="SF137" s="111"/>
      <c r="SG137" s="111"/>
      <c r="SH137" s="111"/>
      <c r="SI137" s="111"/>
      <c r="SJ137" s="111"/>
      <c r="SK137" s="111"/>
      <c r="SL137" s="111"/>
      <c r="SM137" s="111"/>
      <c r="SN137" s="111"/>
      <c r="SO137" s="111"/>
      <c r="SP137" s="111"/>
      <c r="SQ137" s="111"/>
      <c r="SR137" s="111"/>
      <c r="SS137" s="111"/>
      <c r="ST137" s="111"/>
      <c r="SU137" s="111"/>
      <c r="SV137" s="111"/>
      <c r="SW137" s="111"/>
      <c r="SX137" s="111"/>
      <c r="SY137" s="111"/>
      <c r="SZ137" s="111"/>
      <c r="TA137" s="111"/>
      <c r="TB137" s="111"/>
      <c r="TC137" s="111"/>
      <c r="TD137" s="111"/>
      <c r="TE137" s="111"/>
      <c r="TF137" s="111"/>
      <c r="TG137" s="111"/>
      <c r="TH137" s="111"/>
      <c r="TI137" s="111"/>
      <c r="TJ137" s="111"/>
      <c r="TK137" s="111"/>
      <c r="TL137" s="111"/>
      <c r="TM137" s="111"/>
      <c r="TN137" s="111"/>
    </row>
    <row r="138" spans="1:534" x14ac:dyDescent="0.2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7"/>
      <c r="CC138" s="117"/>
      <c r="CD138" s="111"/>
      <c r="CE138" s="111"/>
      <c r="CF138" s="111"/>
      <c r="CG138" s="117"/>
      <c r="CH138" s="117"/>
      <c r="CI138" s="111"/>
      <c r="CJ138" s="111"/>
      <c r="CK138" s="111"/>
      <c r="CL138" s="117"/>
      <c r="CM138" s="111"/>
      <c r="CN138" s="117"/>
      <c r="CO138" s="117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 s="111"/>
      <c r="DZ138" s="111"/>
      <c r="EA138" s="111"/>
      <c r="EB138" s="111"/>
      <c r="EC138" s="111"/>
      <c r="ED138" s="111"/>
      <c r="EE138" s="111"/>
      <c r="EF138" s="111"/>
      <c r="EG138" s="111"/>
      <c r="EH138" s="111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  <c r="ES138" s="111"/>
      <c r="ET138" s="111"/>
      <c r="EU138" s="111"/>
      <c r="EV138" s="111"/>
      <c r="EW138" s="111"/>
      <c r="EX138" s="111"/>
      <c r="EY138" s="111"/>
      <c r="EZ138" s="111"/>
      <c r="FA138" s="111"/>
      <c r="FB138" s="111"/>
      <c r="FC138" s="111"/>
      <c r="FD138" s="111"/>
      <c r="FE138" s="111"/>
      <c r="FF138" s="111"/>
      <c r="FG138" s="111"/>
      <c r="FH138" s="111"/>
      <c r="FI138" s="111"/>
      <c r="FJ138" s="111"/>
      <c r="FK138" s="111"/>
      <c r="FL138" s="111"/>
      <c r="FM138" s="111"/>
      <c r="FN138" s="112"/>
      <c r="FO138" s="111"/>
      <c r="FP138" s="112"/>
      <c r="FQ138" s="111"/>
      <c r="FR138" s="111"/>
      <c r="FS138" s="111"/>
      <c r="FT138" s="111"/>
      <c r="FU138" s="111"/>
      <c r="FV138" s="111"/>
      <c r="FW138" s="111"/>
      <c r="FX138" s="111"/>
      <c r="FY138" s="111"/>
      <c r="FZ138" s="111"/>
      <c r="GA138" s="111"/>
      <c r="GB138" s="111"/>
      <c r="GC138" s="111"/>
      <c r="GD138" s="111"/>
      <c r="GE138" s="111"/>
      <c r="GF138" s="111"/>
      <c r="GG138" s="111"/>
      <c r="GH138" s="111"/>
      <c r="GI138" s="111"/>
      <c r="GJ138" s="111"/>
      <c r="GK138" s="111"/>
      <c r="GL138" s="111"/>
      <c r="GM138" s="111"/>
      <c r="GN138" s="111"/>
      <c r="GO138" s="111"/>
      <c r="GP138" s="111"/>
      <c r="GQ138" s="111"/>
      <c r="GR138" s="111"/>
      <c r="GS138" s="111"/>
      <c r="GT138" s="111"/>
      <c r="GU138" s="111"/>
      <c r="GV138" s="111"/>
      <c r="GW138" s="111"/>
      <c r="GX138" s="111"/>
      <c r="GY138" s="111"/>
      <c r="GZ138" s="111"/>
      <c r="HA138" s="111"/>
      <c r="HB138" s="111"/>
      <c r="HC138" s="111"/>
      <c r="HD138" s="111"/>
      <c r="HE138" s="111"/>
      <c r="HF138" s="111"/>
      <c r="HG138" s="116"/>
      <c r="HH138" s="111"/>
      <c r="HI138" s="111"/>
      <c r="HJ138" s="111"/>
      <c r="HK138" s="111"/>
      <c r="HL138" s="111"/>
      <c r="HM138" s="111"/>
      <c r="HN138" s="111"/>
      <c r="HO138" s="111"/>
      <c r="HP138" s="111"/>
      <c r="HQ138" s="111"/>
      <c r="HR138" s="111"/>
      <c r="HS138" s="111"/>
      <c r="HT138" s="111"/>
      <c r="HU138" s="111"/>
      <c r="HV138" s="111"/>
      <c r="HW138" s="111"/>
      <c r="HX138" s="111"/>
      <c r="HY138" s="111"/>
      <c r="HZ138" s="111"/>
      <c r="IA138" s="111"/>
      <c r="IB138" s="111"/>
      <c r="IC138" s="111"/>
      <c r="ID138" s="111"/>
      <c r="IE138" s="111"/>
      <c r="IF138" s="111"/>
      <c r="IG138" s="111"/>
      <c r="IH138" s="111"/>
      <c r="II138" s="111"/>
      <c r="IJ138" s="111"/>
      <c r="IK138" s="111"/>
      <c r="IL138" s="111"/>
      <c r="IM138" s="111"/>
      <c r="IN138" s="111"/>
      <c r="IO138" s="111"/>
      <c r="IP138" s="111"/>
      <c r="IQ138" s="111"/>
      <c r="IR138" s="111"/>
      <c r="IS138" s="111"/>
      <c r="IT138" s="111"/>
      <c r="IU138" s="111"/>
      <c r="IV138" s="111"/>
      <c r="IW138" s="111"/>
      <c r="IX138" s="111"/>
      <c r="IY138" s="111"/>
      <c r="IZ138" s="111"/>
      <c r="JA138" s="111"/>
      <c r="JB138" s="111"/>
      <c r="JC138" s="111"/>
      <c r="JD138" s="111"/>
      <c r="JE138" s="111"/>
      <c r="JF138" s="111"/>
      <c r="JG138" s="111"/>
      <c r="JH138" s="111"/>
      <c r="JI138" s="111"/>
      <c r="JJ138" s="111"/>
      <c r="JK138" s="111"/>
      <c r="JL138" s="111"/>
      <c r="JM138" s="111"/>
      <c r="JN138" s="111"/>
      <c r="JO138" s="111"/>
      <c r="JP138" s="111"/>
      <c r="JQ138" s="111"/>
      <c r="JR138" s="111"/>
      <c r="JS138" s="111"/>
      <c r="JT138" s="111"/>
      <c r="JU138" s="111"/>
      <c r="JV138" s="111"/>
      <c r="JW138" s="111"/>
      <c r="JX138" s="111"/>
      <c r="JY138" s="111"/>
      <c r="JZ138" s="111"/>
      <c r="KA138" s="111"/>
      <c r="KB138" s="111"/>
      <c r="KC138" s="111"/>
      <c r="KD138" s="111"/>
      <c r="KE138" s="111"/>
      <c r="KF138" s="111"/>
      <c r="KG138" s="111"/>
      <c r="KH138" s="111"/>
      <c r="KI138" s="111"/>
      <c r="KJ138" s="111"/>
      <c r="KK138" s="111"/>
      <c r="KL138" s="111"/>
      <c r="KM138" s="111"/>
      <c r="KN138" s="111"/>
      <c r="KO138" s="111"/>
      <c r="KP138" s="111"/>
      <c r="KQ138" s="111"/>
      <c r="KR138" s="111"/>
      <c r="KS138" s="111"/>
      <c r="KT138" s="111"/>
      <c r="KU138" s="111"/>
      <c r="KV138" s="111"/>
      <c r="KW138" s="111"/>
      <c r="KX138" s="111"/>
      <c r="KY138" s="111"/>
      <c r="KZ138" s="111"/>
      <c r="LA138" s="111"/>
      <c r="LB138" s="111"/>
      <c r="LC138" s="111"/>
      <c r="LD138" s="111"/>
      <c r="LE138" s="111"/>
      <c r="LF138" s="111"/>
      <c r="LG138" s="111"/>
      <c r="LH138" s="111"/>
      <c r="LI138" s="111"/>
      <c r="LJ138" s="111"/>
      <c r="LK138" s="111"/>
      <c r="LL138" s="111"/>
      <c r="LM138" s="111"/>
      <c r="LN138" s="111"/>
      <c r="LO138" s="111"/>
      <c r="LP138" s="111"/>
      <c r="LQ138" s="111"/>
      <c r="LR138" s="111"/>
      <c r="LS138" s="111"/>
      <c r="LT138" s="111"/>
      <c r="LU138" s="111"/>
      <c r="LV138" s="111"/>
      <c r="LW138" s="111"/>
      <c r="LX138" s="111"/>
      <c r="LY138" s="111"/>
      <c r="LZ138" s="111"/>
      <c r="MA138" s="111"/>
      <c r="MB138" s="111"/>
      <c r="MC138" s="111"/>
      <c r="MD138" s="111"/>
      <c r="ME138" s="111"/>
      <c r="MF138" s="111"/>
      <c r="MG138" s="111"/>
      <c r="MH138" s="111"/>
      <c r="MI138" s="111"/>
      <c r="MJ138" s="111"/>
      <c r="MK138" s="111"/>
      <c r="ML138" s="111"/>
      <c r="MM138" s="111"/>
      <c r="MN138" s="111"/>
      <c r="MO138" s="111"/>
      <c r="MP138" s="111"/>
      <c r="MQ138" s="111"/>
      <c r="MR138" s="111"/>
      <c r="MS138" s="111"/>
      <c r="MT138" s="111"/>
      <c r="MU138" s="111"/>
      <c r="MV138" s="111"/>
      <c r="MW138" s="111"/>
      <c r="MX138" s="111"/>
      <c r="MY138" s="111"/>
      <c r="MZ138" s="111"/>
      <c r="NA138" s="111"/>
      <c r="NB138" s="111"/>
      <c r="NC138" s="111"/>
      <c r="ND138" s="111"/>
      <c r="NE138" s="111"/>
      <c r="NF138" s="111"/>
      <c r="NG138" s="111"/>
      <c r="NH138" s="111"/>
      <c r="NI138" s="111"/>
      <c r="NJ138" s="111"/>
      <c r="NK138" s="111"/>
      <c r="NL138" s="111"/>
      <c r="NM138" s="111"/>
      <c r="NN138" s="111"/>
      <c r="NO138" s="111"/>
      <c r="NP138" s="111"/>
      <c r="NQ138" s="111"/>
      <c r="NR138" s="111"/>
      <c r="NS138" s="111"/>
      <c r="NT138" s="111"/>
      <c r="NU138" s="111"/>
      <c r="NV138" s="111"/>
      <c r="NW138" s="111"/>
      <c r="NX138" s="111"/>
      <c r="NY138" s="111"/>
      <c r="NZ138" s="111"/>
      <c r="OA138" s="111"/>
      <c r="OB138" s="111"/>
      <c r="OC138" s="111"/>
      <c r="OD138" s="111"/>
      <c r="OE138" s="111"/>
      <c r="OF138" s="111"/>
      <c r="OG138" s="111"/>
      <c r="OH138" s="111"/>
      <c r="OI138" s="111"/>
      <c r="OJ138" s="111"/>
      <c r="OK138" s="111"/>
      <c r="OL138" s="111"/>
      <c r="OM138" s="111"/>
      <c r="ON138" s="111"/>
      <c r="OO138" s="111"/>
      <c r="OP138" s="111"/>
      <c r="OQ138" s="111"/>
      <c r="OR138" s="111"/>
      <c r="OS138" s="111"/>
      <c r="OT138" s="111"/>
      <c r="OU138" s="111"/>
      <c r="OV138" s="111"/>
      <c r="OW138" s="111"/>
      <c r="OX138" s="111"/>
      <c r="OY138" s="111"/>
      <c r="OZ138" s="111"/>
      <c r="PA138" s="111"/>
      <c r="PB138" s="111"/>
      <c r="PC138" s="111"/>
      <c r="PD138" s="111"/>
      <c r="PE138" s="111"/>
      <c r="PF138" s="111"/>
      <c r="PG138" s="111"/>
      <c r="PH138" s="111"/>
      <c r="PI138" s="111"/>
      <c r="PJ138" s="111"/>
      <c r="PK138" s="111"/>
      <c r="PL138" s="111"/>
      <c r="PM138" s="111"/>
      <c r="PN138" s="111"/>
      <c r="PO138" s="111"/>
      <c r="PP138" s="111"/>
      <c r="PQ138" s="111"/>
      <c r="PR138" s="111"/>
      <c r="PS138" s="111"/>
      <c r="PT138" s="111"/>
      <c r="PU138" s="111"/>
      <c r="PV138" s="111"/>
      <c r="PW138" s="111"/>
      <c r="PX138" s="111"/>
      <c r="PY138" s="111"/>
      <c r="PZ138" s="111"/>
      <c r="QA138" s="111"/>
      <c r="QB138" s="111"/>
      <c r="QC138" s="111"/>
      <c r="QD138" s="111"/>
      <c r="QE138" s="111"/>
      <c r="QF138" s="111"/>
      <c r="QG138" s="111"/>
      <c r="QH138" s="111"/>
      <c r="QI138" s="111"/>
      <c r="QJ138" s="111"/>
      <c r="QK138" s="111"/>
      <c r="QL138" s="111"/>
      <c r="QM138" s="111"/>
      <c r="QN138" s="111"/>
      <c r="QO138" s="111"/>
      <c r="QP138" s="111"/>
      <c r="QQ138" s="111"/>
      <c r="QR138" s="111"/>
      <c r="QS138" s="111"/>
      <c r="QT138" s="111"/>
      <c r="QU138" s="111"/>
      <c r="QV138" s="111"/>
      <c r="QW138" s="111"/>
      <c r="QX138" s="111"/>
      <c r="QY138" s="111"/>
      <c r="QZ138" s="111"/>
      <c r="RA138" s="111"/>
      <c r="RB138" s="111"/>
      <c r="RC138" s="111"/>
      <c r="RD138" s="111"/>
      <c r="RE138" s="111"/>
      <c r="RF138" s="111"/>
      <c r="RG138" s="111"/>
      <c r="RH138" s="111"/>
      <c r="RI138" s="111"/>
      <c r="RJ138" s="111"/>
      <c r="RK138" s="111"/>
      <c r="RL138" s="111"/>
      <c r="RM138" s="111"/>
      <c r="RN138" s="111"/>
      <c r="RO138" s="111"/>
      <c r="RP138" s="111"/>
      <c r="RQ138" s="111"/>
      <c r="RR138" s="111"/>
      <c r="RS138" s="111"/>
      <c r="RT138" s="111"/>
      <c r="RU138" s="111"/>
      <c r="RV138" s="111"/>
      <c r="RW138" s="111"/>
      <c r="RX138" s="111"/>
      <c r="RY138" s="111"/>
      <c r="RZ138" s="111"/>
      <c r="SA138" s="111"/>
      <c r="SB138" s="111"/>
      <c r="SC138" s="111"/>
      <c r="SD138" s="111"/>
      <c r="SE138" s="111"/>
      <c r="SF138" s="111"/>
      <c r="SG138" s="111"/>
      <c r="SH138" s="111"/>
      <c r="SI138" s="111"/>
      <c r="SJ138" s="111"/>
      <c r="SK138" s="111"/>
      <c r="SL138" s="111"/>
      <c r="SM138" s="111"/>
      <c r="SN138" s="111"/>
      <c r="SO138" s="111"/>
      <c r="SP138" s="111"/>
      <c r="SQ138" s="111"/>
      <c r="SR138" s="111"/>
      <c r="SS138" s="111"/>
      <c r="ST138" s="111"/>
      <c r="SU138" s="111"/>
      <c r="SV138" s="111"/>
      <c r="SW138" s="111"/>
      <c r="SX138" s="111"/>
      <c r="SY138" s="111"/>
      <c r="SZ138" s="111"/>
      <c r="TA138" s="111"/>
      <c r="TB138" s="111"/>
      <c r="TC138" s="111"/>
      <c r="TD138" s="111"/>
      <c r="TE138" s="111"/>
      <c r="TF138" s="111"/>
      <c r="TG138" s="111"/>
      <c r="TH138" s="111"/>
      <c r="TI138" s="111"/>
      <c r="TJ138" s="111"/>
      <c r="TK138" s="111"/>
      <c r="TL138" s="111"/>
      <c r="TM138" s="111"/>
      <c r="TN138" s="111"/>
    </row>
    <row r="139" spans="1:534" x14ac:dyDescent="0.2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7"/>
      <c r="CC139" s="117"/>
      <c r="CD139" s="111"/>
      <c r="CE139" s="111"/>
      <c r="CF139" s="111"/>
      <c r="CG139" s="117"/>
      <c r="CH139" s="117"/>
      <c r="CI139" s="111"/>
      <c r="CJ139" s="111"/>
      <c r="CK139" s="111"/>
      <c r="CL139" s="117"/>
      <c r="CM139" s="111"/>
      <c r="CN139" s="117"/>
      <c r="CO139" s="117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  <c r="EB139" s="111"/>
      <c r="EC139" s="111"/>
      <c r="ED139" s="111"/>
      <c r="EE139" s="111"/>
      <c r="EF139" s="111"/>
      <c r="EG139" s="111"/>
      <c r="EH139" s="111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  <c r="ES139" s="111"/>
      <c r="ET139" s="111"/>
      <c r="EU139" s="111"/>
      <c r="EV139" s="111"/>
      <c r="EW139" s="111"/>
      <c r="EX139" s="111"/>
      <c r="EY139" s="111"/>
      <c r="EZ139" s="111"/>
      <c r="FA139" s="111"/>
      <c r="FB139" s="111"/>
      <c r="FC139" s="111"/>
      <c r="FD139" s="111"/>
      <c r="FE139" s="111"/>
      <c r="FF139" s="111"/>
      <c r="FG139" s="111"/>
      <c r="FH139" s="111"/>
      <c r="FI139" s="111"/>
      <c r="FJ139" s="111"/>
      <c r="FK139" s="111"/>
      <c r="FL139" s="111"/>
      <c r="FM139" s="111"/>
      <c r="FN139" s="112"/>
      <c r="FO139" s="111"/>
      <c r="FP139" s="111"/>
      <c r="FQ139" s="111"/>
      <c r="FR139" s="111"/>
      <c r="FS139" s="111"/>
      <c r="FT139" s="111"/>
      <c r="FU139" s="111"/>
      <c r="FV139" s="111"/>
      <c r="FW139" s="111"/>
      <c r="FX139" s="111"/>
      <c r="FY139" s="111"/>
      <c r="FZ139" s="111"/>
      <c r="GA139" s="111"/>
      <c r="GB139" s="111"/>
      <c r="GC139" s="111"/>
      <c r="GD139" s="111"/>
      <c r="GE139" s="111"/>
      <c r="GF139" s="111"/>
      <c r="GG139" s="111"/>
      <c r="GH139" s="111"/>
      <c r="GI139" s="111"/>
      <c r="GJ139" s="111"/>
      <c r="GK139" s="111"/>
      <c r="GL139" s="111"/>
      <c r="GM139" s="111"/>
      <c r="GN139" s="111"/>
      <c r="GO139" s="111"/>
      <c r="GP139" s="111"/>
      <c r="GQ139" s="111"/>
      <c r="GR139" s="111"/>
      <c r="GS139" s="111"/>
      <c r="GT139" s="111"/>
      <c r="GU139" s="111"/>
      <c r="GV139" s="111"/>
      <c r="GW139" s="111"/>
      <c r="GX139" s="111"/>
      <c r="GY139" s="111"/>
      <c r="GZ139" s="111"/>
      <c r="HA139" s="111"/>
      <c r="HB139" s="111"/>
      <c r="HC139" s="111"/>
      <c r="HD139" s="111"/>
      <c r="HE139" s="111"/>
      <c r="HF139" s="111"/>
      <c r="HG139" s="116"/>
      <c r="HH139" s="111"/>
      <c r="HI139" s="111"/>
      <c r="HJ139" s="111"/>
      <c r="HK139" s="111"/>
      <c r="HL139" s="111"/>
      <c r="HM139" s="111"/>
      <c r="HN139" s="111"/>
      <c r="HO139" s="111"/>
      <c r="HP139" s="111"/>
      <c r="HQ139" s="111"/>
      <c r="HR139" s="111"/>
      <c r="HS139" s="111"/>
      <c r="HT139" s="111"/>
      <c r="HU139" s="111"/>
      <c r="HV139" s="111"/>
      <c r="HW139" s="111"/>
      <c r="HX139" s="111"/>
      <c r="HY139" s="111"/>
      <c r="HZ139" s="111"/>
      <c r="IA139" s="111"/>
      <c r="IB139" s="111"/>
      <c r="IC139" s="111"/>
      <c r="ID139" s="111"/>
      <c r="IE139" s="111"/>
      <c r="IF139" s="111"/>
      <c r="IG139" s="111"/>
      <c r="IH139" s="111"/>
      <c r="II139" s="111"/>
      <c r="IJ139" s="111"/>
      <c r="IK139" s="111"/>
      <c r="IL139" s="111"/>
      <c r="IM139" s="111"/>
      <c r="IN139" s="111"/>
      <c r="IO139" s="111"/>
      <c r="IP139" s="111"/>
      <c r="IQ139" s="111"/>
      <c r="IR139" s="111"/>
      <c r="IS139" s="111"/>
      <c r="IT139" s="111"/>
      <c r="IU139" s="111"/>
      <c r="IV139" s="111"/>
      <c r="IW139" s="111"/>
      <c r="IX139" s="111"/>
      <c r="IY139" s="111"/>
      <c r="IZ139" s="111"/>
      <c r="JA139" s="111"/>
      <c r="JB139" s="111"/>
      <c r="JC139" s="111"/>
      <c r="JD139" s="111"/>
      <c r="JE139" s="111"/>
      <c r="JF139" s="111"/>
      <c r="JG139" s="111"/>
      <c r="JH139" s="111"/>
      <c r="JI139" s="111"/>
      <c r="JJ139" s="111"/>
      <c r="JK139" s="111"/>
      <c r="JL139" s="111"/>
      <c r="JM139" s="111"/>
      <c r="JN139" s="111"/>
      <c r="JO139" s="111"/>
      <c r="JP139" s="111"/>
      <c r="JQ139" s="111"/>
      <c r="JR139" s="111"/>
      <c r="JS139" s="111"/>
      <c r="JT139" s="111"/>
      <c r="JU139" s="111"/>
      <c r="JV139" s="111"/>
      <c r="JW139" s="111"/>
      <c r="JX139" s="111"/>
      <c r="JY139" s="111"/>
      <c r="JZ139" s="111"/>
      <c r="KA139" s="111"/>
      <c r="KB139" s="111"/>
      <c r="KC139" s="111"/>
      <c r="KD139" s="111"/>
      <c r="KE139" s="111"/>
      <c r="KF139" s="111"/>
      <c r="KG139" s="111"/>
      <c r="KH139" s="111"/>
      <c r="KI139" s="111"/>
      <c r="KJ139" s="111"/>
      <c r="KK139" s="111"/>
      <c r="KL139" s="111"/>
      <c r="KM139" s="111"/>
      <c r="KN139" s="111"/>
      <c r="KO139" s="111"/>
      <c r="KP139" s="111"/>
      <c r="KQ139" s="111"/>
      <c r="KR139" s="111"/>
      <c r="KS139" s="111"/>
      <c r="KT139" s="111"/>
      <c r="KU139" s="111"/>
      <c r="KV139" s="111"/>
      <c r="KW139" s="111"/>
      <c r="KX139" s="111"/>
      <c r="KY139" s="111"/>
      <c r="KZ139" s="111"/>
      <c r="LA139" s="111"/>
      <c r="LB139" s="111"/>
      <c r="LC139" s="111"/>
      <c r="LD139" s="111"/>
      <c r="LE139" s="111"/>
      <c r="LF139" s="111"/>
      <c r="LG139" s="111"/>
      <c r="LH139" s="111"/>
      <c r="LI139" s="111"/>
      <c r="LJ139" s="111"/>
      <c r="LK139" s="111"/>
      <c r="LL139" s="111"/>
      <c r="LM139" s="111"/>
      <c r="LN139" s="111"/>
      <c r="LO139" s="111"/>
      <c r="LP139" s="111"/>
      <c r="LQ139" s="111"/>
      <c r="LR139" s="111"/>
      <c r="LS139" s="111"/>
      <c r="LT139" s="111"/>
      <c r="LU139" s="111"/>
      <c r="LV139" s="111"/>
      <c r="LW139" s="111"/>
      <c r="LX139" s="111"/>
      <c r="LY139" s="111"/>
      <c r="LZ139" s="111"/>
      <c r="MA139" s="111"/>
      <c r="MB139" s="111"/>
      <c r="MC139" s="111"/>
      <c r="MD139" s="111"/>
      <c r="ME139" s="111"/>
      <c r="MF139" s="111"/>
      <c r="MG139" s="111"/>
      <c r="MH139" s="111"/>
      <c r="MI139" s="111"/>
      <c r="MJ139" s="111"/>
      <c r="MK139" s="111"/>
      <c r="ML139" s="111"/>
      <c r="MM139" s="111"/>
      <c r="MN139" s="111"/>
      <c r="MO139" s="111"/>
      <c r="MP139" s="111"/>
      <c r="MQ139" s="111"/>
      <c r="MR139" s="111"/>
      <c r="MS139" s="111"/>
      <c r="MT139" s="111"/>
      <c r="MU139" s="111"/>
      <c r="MV139" s="111"/>
      <c r="MW139" s="111"/>
      <c r="MX139" s="111"/>
      <c r="MY139" s="111"/>
      <c r="MZ139" s="111"/>
      <c r="NA139" s="111"/>
      <c r="NB139" s="111"/>
      <c r="NC139" s="111"/>
      <c r="ND139" s="111"/>
      <c r="NE139" s="111"/>
      <c r="NF139" s="111"/>
      <c r="NG139" s="111"/>
      <c r="NH139" s="111"/>
      <c r="NI139" s="111"/>
      <c r="NJ139" s="111"/>
      <c r="NK139" s="111"/>
      <c r="NL139" s="111"/>
      <c r="NM139" s="111"/>
      <c r="NN139" s="111"/>
      <c r="NO139" s="111"/>
      <c r="NP139" s="111"/>
      <c r="NQ139" s="111"/>
      <c r="NR139" s="111"/>
      <c r="NS139" s="111"/>
      <c r="NT139" s="111"/>
      <c r="NU139" s="111"/>
      <c r="NV139" s="111"/>
      <c r="NW139" s="111"/>
      <c r="NX139" s="111"/>
      <c r="NY139" s="111"/>
      <c r="NZ139" s="111"/>
      <c r="OA139" s="111"/>
      <c r="OB139" s="111"/>
      <c r="OC139" s="111"/>
      <c r="OD139" s="111"/>
      <c r="OE139" s="111"/>
      <c r="OF139" s="111"/>
      <c r="OG139" s="111"/>
      <c r="OH139" s="111"/>
      <c r="OI139" s="111"/>
      <c r="OJ139" s="111"/>
      <c r="OK139" s="111"/>
      <c r="OL139" s="111"/>
      <c r="OM139" s="111"/>
      <c r="ON139" s="111"/>
      <c r="OO139" s="111"/>
      <c r="OP139" s="111"/>
      <c r="OQ139" s="111"/>
      <c r="OR139" s="111"/>
      <c r="OS139" s="111"/>
      <c r="OT139" s="111"/>
      <c r="OU139" s="111"/>
      <c r="OV139" s="111"/>
      <c r="OW139" s="111"/>
      <c r="OX139" s="111"/>
      <c r="OY139" s="111"/>
      <c r="OZ139" s="111"/>
      <c r="PA139" s="111"/>
      <c r="PB139" s="111"/>
      <c r="PC139" s="111"/>
      <c r="PD139" s="111"/>
      <c r="PE139" s="111"/>
      <c r="PF139" s="111"/>
      <c r="PG139" s="111"/>
      <c r="PH139" s="111"/>
      <c r="PI139" s="111"/>
      <c r="PJ139" s="111"/>
      <c r="PK139" s="111"/>
      <c r="PL139" s="111"/>
      <c r="PM139" s="111"/>
      <c r="PN139" s="111"/>
      <c r="PO139" s="111"/>
      <c r="PP139" s="111"/>
      <c r="PQ139" s="111"/>
      <c r="PR139" s="111"/>
      <c r="PS139" s="111"/>
      <c r="PT139" s="111"/>
      <c r="PU139" s="111"/>
      <c r="PV139" s="111"/>
      <c r="PW139" s="111"/>
      <c r="PX139" s="111"/>
      <c r="PY139" s="111"/>
      <c r="PZ139" s="111"/>
      <c r="QA139" s="111"/>
      <c r="QB139" s="111"/>
      <c r="QC139" s="111"/>
      <c r="QD139" s="111"/>
      <c r="QE139" s="111"/>
      <c r="QF139" s="111"/>
      <c r="QG139" s="111"/>
      <c r="QH139" s="111"/>
      <c r="QI139" s="111"/>
      <c r="QJ139" s="111"/>
      <c r="QK139" s="111"/>
      <c r="QL139" s="111"/>
      <c r="QM139" s="111"/>
      <c r="QN139" s="111"/>
      <c r="QO139" s="111"/>
      <c r="QP139" s="111"/>
      <c r="QQ139" s="111"/>
      <c r="QR139" s="111"/>
      <c r="QS139" s="111"/>
      <c r="QT139" s="111"/>
      <c r="QU139" s="111"/>
      <c r="QV139" s="111"/>
      <c r="QW139" s="111"/>
      <c r="QX139" s="111"/>
      <c r="QY139" s="111"/>
      <c r="QZ139" s="111"/>
      <c r="RA139" s="111"/>
      <c r="RB139" s="111"/>
      <c r="RC139" s="111"/>
      <c r="RD139" s="111"/>
      <c r="RE139" s="111"/>
      <c r="RF139" s="111"/>
      <c r="RG139" s="111"/>
      <c r="RH139" s="111"/>
      <c r="RI139" s="111"/>
      <c r="RJ139" s="111"/>
      <c r="RK139" s="111"/>
      <c r="RL139" s="111"/>
      <c r="RM139" s="111"/>
      <c r="RN139" s="111"/>
      <c r="RO139" s="111"/>
      <c r="RP139" s="111"/>
      <c r="RQ139" s="111"/>
      <c r="RR139" s="111"/>
      <c r="RS139" s="111"/>
      <c r="RT139" s="111"/>
      <c r="RU139" s="111"/>
      <c r="RV139" s="111"/>
      <c r="RW139" s="111"/>
      <c r="RX139" s="111"/>
      <c r="RY139" s="111"/>
      <c r="RZ139" s="111"/>
      <c r="SA139" s="111"/>
      <c r="SB139" s="111"/>
      <c r="SC139" s="111"/>
      <c r="SD139" s="111"/>
      <c r="SE139" s="111"/>
      <c r="SF139" s="111"/>
      <c r="SG139" s="111"/>
      <c r="SH139" s="111"/>
      <c r="SI139" s="111"/>
      <c r="SJ139" s="111"/>
      <c r="SK139" s="111"/>
      <c r="SL139" s="111"/>
      <c r="SM139" s="111"/>
      <c r="SN139" s="111"/>
      <c r="SO139" s="111"/>
      <c r="SP139" s="111"/>
      <c r="SQ139" s="111"/>
      <c r="SR139" s="111"/>
      <c r="SS139" s="111"/>
      <c r="ST139" s="111"/>
      <c r="SU139" s="111"/>
      <c r="SV139" s="111"/>
      <c r="SW139" s="111"/>
      <c r="SX139" s="111"/>
      <c r="SY139" s="111"/>
      <c r="SZ139" s="111"/>
      <c r="TA139" s="111"/>
      <c r="TB139" s="111"/>
      <c r="TC139" s="111"/>
      <c r="TD139" s="111"/>
      <c r="TE139" s="111"/>
      <c r="TF139" s="111"/>
      <c r="TG139" s="111"/>
      <c r="TH139" s="111"/>
      <c r="TI139" s="111"/>
      <c r="TJ139" s="111"/>
      <c r="TK139" s="111"/>
      <c r="TL139" s="111"/>
      <c r="TM139" s="111"/>
      <c r="TN139" s="111"/>
    </row>
    <row r="140" spans="1:534" x14ac:dyDescent="0.2">
      <c r="A140" s="111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7"/>
      <c r="CC140" s="117"/>
      <c r="CD140" s="111"/>
      <c r="CE140" s="111"/>
      <c r="CF140" s="111"/>
      <c r="CG140" s="117"/>
      <c r="CH140" s="117"/>
      <c r="CI140" s="111"/>
      <c r="CJ140" s="111"/>
      <c r="CK140" s="111"/>
      <c r="CL140" s="117"/>
      <c r="CM140" s="111"/>
      <c r="CN140" s="117"/>
      <c r="CO140" s="117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  <c r="EB140" s="111"/>
      <c r="EC140" s="111"/>
      <c r="ED140" s="111"/>
      <c r="EE140" s="111"/>
      <c r="EF140" s="111"/>
      <c r="EG140" s="111"/>
      <c r="EH140" s="111"/>
      <c r="EI140" s="111"/>
      <c r="EJ140" s="111"/>
      <c r="EK140" s="111"/>
      <c r="EL140" s="111"/>
      <c r="EM140" s="111"/>
      <c r="EN140" s="111"/>
      <c r="EO140" s="111"/>
      <c r="EP140" s="111"/>
      <c r="EQ140" s="111"/>
      <c r="ER140" s="111"/>
      <c r="ES140" s="111"/>
      <c r="ET140" s="111"/>
      <c r="EU140" s="111"/>
      <c r="EV140" s="111"/>
      <c r="EW140" s="111"/>
      <c r="EX140" s="111"/>
      <c r="EY140" s="111"/>
      <c r="EZ140" s="111"/>
      <c r="FA140" s="111"/>
      <c r="FB140" s="111"/>
      <c r="FC140" s="111"/>
      <c r="FD140" s="111"/>
      <c r="FE140" s="111"/>
      <c r="FF140" s="111"/>
      <c r="FG140" s="111"/>
      <c r="FH140" s="111"/>
      <c r="FI140" s="111"/>
      <c r="FJ140" s="111"/>
      <c r="FK140" s="111"/>
      <c r="FL140" s="111"/>
      <c r="FM140" s="111"/>
      <c r="FN140" s="112"/>
      <c r="FO140" s="111"/>
      <c r="FP140" s="111"/>
      <c r="FQ140" s="111"/>
      <c r="FR140" s="111"/>
      <c r="FS140" s="111"/>
      <c r="FT140" s="111"/>
      <c r="FU140" s="111"/>
      <c r="FV140" s="111"/>
      <c r="FW140" s="111"/>
      <c r="FX140" s="111"/>
      <c r="FY140" s="111"/>
      <c r="FZ140" s="111"/>
      <c r="GA140" s="111"/>
      <c r="GB140" s="111"/>
      <c r="GC140" s="111"/>
      <c r="GD140" s="111"/>
      <c r="GE140" s="111"/>
      <c r="GF140" s="111"/>
      <c r="GG140" s="111"/>
      <c r="GH140" s="111"/>
      <c r="GI140" s="111"/>
      <c r="GJ140" s="111"/>
      <c r="GK140" s="111"/>
      <c r="GL140" s="111"/>
      <c r="GM140" s="111"/>
      <c r="GN140" s="111"/>
      <c r="GO140" s="111"/>
      <c r="GP140" s="111"/>
      <c r="GQ140" s="111"/>
      <c r="GR140" s="111"/>
      <c r="GS140" s="111"/>
      <c r="GT140" s="111"/>
      <c r="GU140" s="111"/>
      <c r="GV140" s="111"/>
      <c r="GW140" s="111"/>
      <c r="GX140" s="111"/>
      <c r="GY140" s="111"/>
      <c r="GZ140" s="111"/>
      <c r="HA140" s="111"/>
      <c r="HB140" s="111"/>
      <c r="HC140" s="111"/>
      <c r="HD140" s="111"/>
      <c r="HE140" s="111"/>
      <c r="HF140" s="111"/>
      <c r="HG140" s="116"/>
      <c r="HH140" s="111"/>
      <c r="HI140" s="111"/>
      <c r="HJ140" s="111"/>
      <c r="HK140" s="111"/>
      <c r="HL140" s="111"/>
      <c r="HM140" s="111"/>
      <c r="HN140" s="111"/>
      <c r="HO140" s="111"/>
      <c r="HP140" s="111"/>
      <c r="HQ140" s="111"/>
      <c r="HR140" s="111"/>
      <c r="HS140" s="111"/>
      <c r="HT140" s="111"/>
      <c r="HU140" s="111"/>
      <c r="HV140" s="111"/>
      <c r="HW140" s="111"/>
      <c r="HX140" s="111"/>
      <c r="HY140" s="111"/>
      <c r="HZ140" s="111"/>
      <c r="IA140" s="111"/>
      <c r="IB140" s="111"/>
      <c r="IC140" s="111"/>
      <c r="ID140" s="111"/>
      <c r="IE140" s="111"/>
      <c r="IF140" s="111"/>
      <c r="IG140" s="111"/>
      <c r="IH140" s="111"/>
      <c r="II140" s="111"/>
      <c r="IJ140" s="111"/>
      <c r="IK140" s="111"/>
      <c r="IL140" s="111"/>
      <c r="IM140" s="111"/>
      <c r="IN140" s="111"/>
      <c r="IO140" s="111"/>
      <c r="IP140" s="111"/>
      <c r="IQ140" s="111"/>
      <c r="IR140" s="111"/>
      <c r="IS140" s="111"/>
      <c r="IT140" s="111"/>
      <c r="IU140" s="111"/>
      <c r="IV140" s="111"/>
      <c r="IW140" s="111"/>
      <c r="IX140" s="111"/>
      <c r="IY140" s="111"/>
      <c r="IZ140" s="111"/>
      <c r="JA140" s="111"/>
      <c r="JB140" s="111"/>
      <c r="JC140" s="111"/>
      <c r="JD140" s="111"/>
      <c r="JE140" s="111"/>
      <c r="JF140" s="111"/>
      <c r="JG140" s="111"/>
      <c r="JH140" s="111"/>
      <c r="JI140" s="111"/>
      <c r="JJ140" s="111"/>
      <c r="JK140" s="111"/>
      <c r="JL140" s="111"/>
      <c r="JM140" s="111"/>
      <c r="JN140" s="111"/>
      <c r="JO140" s="111"/>
      <c r="JP140" s="111"/>
      <c r="JQ140" s="111"/>
      <c r="JR140" s="111"/>
      <c r="JS140" s="111"/>
      <c r="JT140" s="111"/>
      <c r="JU140" s="111"/>
      <c r="JV140" s="111"/>
      <c r="JW140" s="111"/>
      <c r="JX140" s="111"/>
      <c r="JY140" s="111"/>
      <c r="JZ140" s="111"/>
      <c r="KA140" s="111"/>
      <c r="KB140" s="111"/>
      <c r="KC140" s="111"/>
      <c r="KD140" s="111"/>
      <c r="KE140" s="111"/>
      <c r="KF140" s="111"/>
      <c r="KG140" s="111"/>
      <c r="KH140" s="111"/>
      <c r="KI140" s="111"/>
      <c r="KJ140" s="111"/>
      <c r="KK140" s="111"/>
      <c r="KL140" s="111"/>
      <c r="KM140" s="111"/>
      <c r="KN140" s="111"/>
      <c r="KO140" s="111"/>
      <c r="KP140" s="111"/>
      <c r="KQ140" s="111"/>
      <c r="KR140" s="111"/>
      <c r="KS140" s="111"/>
      <c r="KT140" s="111"/>
      <c r="KU140" s="111"/>
      <c r="KV140" s="111"/>
      <c r="KW140" s="111"/>
      <c r="KX140" s="111"/>
      <c r="KY140" s="111"/>
      <c r="KZ140" s="111"/>
      <c r="LA140" s="111"/>
      <c r="LB140" s="111"/>
      <c r="LC140" s="111"/>
      <c r="LD140" s="111"/>
      <c r="LE140" s="111"/>
      <c r="LF140" s="111"/>
      <c r="LG140" s="111"/>
      <c r="LH140" s="111"/>
      <c r="LI140" s="111"/>
      <c r="LJ140" s="111"/>
      <c r="LK140" s="111"/>
      <c r="LL140" s="111"/>
      <c r="LM140" s="111"/>
      <c r="LN140" s="111"/>
      <c r="LO140" s="111"/>
      <c r="LP140" s="111"/>
      <c r="LQ140" s="111"/>
      <c r="LR140" s="111"/>
      <c r="LS140" s="111"/>
      <c r="LT140" s="111"/>
      <c r="LU140" s="111"/>
      <c r="LV140" s="111"/>
      <c r="LW140" s="111"/>
      <c r="LX140" s="111"/>
      <c r="LY140" s="111"/>
      <c r="LZ140" s="111"/>
      <c r="MA140" s="111"/>
      <c r="MB140" s="111"/>
      <c r="MC140" s="111"/>
      <c r="MD140" s="111"/>
      <c r="ME140" s="111"/>
      <c r="MF140" s="111"/>
      <c r="MG140" s="111"/>
      <c r="MH140" s="111"/>
      <c r="MI140" s="111"/>
      <c r="MJ140" s="111"/>
      <c r="MK140" s="111"/>
      <c r="ML140" s="111"/>
      <c r="MM140" s="111"/>
      <c r="MN140" s="111"/>
      <c r="MO140" s="111"/>
      <c r="MP140" s="111"/>
      <c r="MQ140" s="111"/>
      <c r="MR140" s="111"/>
      <c r="MS140" s="111"/>
      <c r="MT140" s="111"/>
      <c r="MU140" s="111"/>
      <c r="MV140" s="111"/>
      <c r="MW140" s="111"/>
      <c r="MX140" s="111"/>
      <c r="MY140" s="111"/>
      <c r="MZ140" s="111"/>
      <c r="NA140" s="111"/>
      <c r="NB140" s="111"/>
      <c r="NC140" s="111"/>
      <c r="ND140" s="111"/>
      <c r="NE140" s="111"/>
      <c r="NF140" s="111"/>
      <c r="NG140" s="111"/>
      <c r="NH140" s="111"/>
      <c r="NI140" s="111"/>
      <c r="NJ140" s="111"/>
      <c r="NK140" s="111"/>
      <c r="NL140" s="111"/>
      <c r="NM140" s="111"/>
      <c r="NN140" s="111"/>
      <c r="NO140" s="111"/>
      <c r="NP140" s="111"/>
      <c r="NQ140" s="111"/>
      <c r="NR140" s="111"/>
      <c r="NS140" s="111"/>
      <c r="NT140" s="111"/>
      <c r="NU140" s="111"/>
      <c r="NV140" s="111"/>
      <c r="NW140" s="111"/>
      <c r="NX140" s="111"/>
      <c r="NY140" s="111"/>
      <c r="NZ140" s="111"/>
      <c r="OA140" s="111"/>
      <c r="OB140" s="111"/>
      <c r="OC140" s="111"/>
      <c r="OD140" s="111"/>
      <c r="OE140" s="111"/>
      <c r="OF140" s="111"/>
      <c r="OG140" s="111"/>
      <c r="OH140" s="111"/>
      <c r="OI140" s="111"/>
      <c r="OJ140" s="111"/>
      <c r="OK140" s="111"/>
      <c r="OL140" s="111"/>
      <c r="OM140" s="111"/>
      <c r="ON140" s="111"/>
      <c r="OO140" s="111"/>
      <c r="OP140" s="111"/>
      <c r="OQ140" s="111"/>
      <c r="OR140" s="111"/>
      <c r="OS140" s="111"/>
      <c r="OT140" s="111"/>
      <c r="OU140" s="111"/>
      <c r="OV140" s="111"/>
      <c r="OW140" s="111"/>
      <c r="OX140" s="111"/>
      <c r="OY140" s="111"/>
      <c r="OZ140" s="111"/>
      <c r="PA140" s="111"/>
      <c r="PB140" s="111"/>
      <c r="PC140" s="111"/>
      <c r="PD140" s="111"/>
      <c r="PE140" s="111"/>
      <c r="PF140" s="111"/>
      <c r="PG140" s="111"/>
      <c r="PH140" s="111"/>
      <c r="PI140" s="111"/>
      <c r="PJ140" s="111"/>
      <c r="PK140" s="111"/>
      <c r="PL140" s="111"/>
      <c r="PM140" s="111"/>
      <c r="PN140" s="111"/>
      <c r="PO140" s="111"/>
      <c r="PP140" s="111"/>
      <c r="PQ140" s="111"/>
      <c r="PR140" s="111"/>
      <c r="PS140" s="111"/>
      <c r="PT140" s="111"/>
      <c r="PU140" s="111"/>
      <c r="PV140" s="111"/>
      <c r="PW140" s="111"/>
      <c r="PX140" s="111"/>
      <c r="PY140" s="111"/>
      <c r="PZ140" s="111"/>
      <c r="QA140" s="111"/>
      <c r="QB140" s="111"/>
      <c r="QC140" s="111"/>
      <c r="QD140" s="111"/>
      <c r="QE140" s="111"/>
      <c r="QF140" s="111"/>
      <c r="QG140" s="111"/>
      <c r="QH140" s="111"/>
      <c r="QI140" s="111"/>
      <c r="QJ140" s="111"/>
      <c r="QK140" s="111"/>
      <c r="QL140" s="111"/>
      <c r="QM140" s="111"/>
      <c r="QN140" s="111"/>
      <c r="QO140" s="111"/>
      <c r="QP140" s="111"/>
      <c r="QQ140" s="111"/>
      <c r="QR140" s="111"/>
      <c r="QS140" s="111"/>
      <c r="QT140" s="111"/>
      <c r="QU140" s="111"/>
      <c r="QV140" s="111"/>
      <c r="QW140" s="111"/>
      <c r="QX140" s="111"/>
      <c r="QY140" s="111"/>
      <c r="QZ140" s="111"/>
      <c r="RA140" s="111"/>
      <c r="RB140" s="111"/>
      <c r="RC140" s="111"/>
      <c r="RD140" s="111"/>
      <c r="RE140" s="111"/>
      <c r="RF140" s="111"/>
      <c r="RG140" s="111"/>
      <c r="RH140" s="111"/>
      <c r="RI140" s="111"/>
      <c r="RJ140" s="111"/>
      <c r="RK140" s="111"/>
      <c r="RL140" s="111"/>
      <c r="RM140" s="111"/>
      <c r="RN140" s="111"/>
      <c r="RO140" s="111"/>
      <c r="RP140" s="111"/>
      <c r="RQ140" s="111"/>
      <c r="RR140" s="111"/>
      <c r="RS140" s="111"/>
      <c r="RT140" s="111"/>
      <c r="RU140" s="111"/>
      <c r="RV140" s="111"/>
      <c r="RW140" s="111"/>
      <c r="RX140" s="111"/>
      <c r="RY140" s="111"/>
      <c r="RZ140" s="111"/>
      <c r="SA140" s="111"/>
      <c r="SB140" s="111"/>
      <c r="SC140" s="111"/>
      <c r="SD140" s="111"/>
      <c r="SE140" s="111"/>
      <c r="SF140" s="111"/>
      <c r="SG140" s="111"/>
      <c r="SH140" s="111"/>
      <c r="SI140" s="111"/>
      <c r="SJ140" s="111"/>
      <c r="SK140" s="111"/>
      <c r="SL140" s="111"/>
      <c r="SM140" s="111"/>
      <c r="SN140" s="111"/>
      <c r="SO140" s="111"/>
      <c r="SP140" s="111"/>
      <c r="SQ140" s="111"/>
      <c r="SR140" s="111"/>
      <c r="SS140" s="111"/>
      <c r="ST140" s="111"/>
      <c r="SU140" s="111"/>
      <c r="SV140" s="111"/>
      <c r="SW140" s="111"/>
      <c r="SX140" s="111"/>
      <c r="SY140" s="111"/>
      <c r="SZ140" s="111"/>
      <c r="TA140" s="111"/>
      <c r="TB140" s="111"/>
      <c r="TC140" s="111"/>
      <c r="TD140" s="111"/>
      <c r="TE140" s="111"/>
      <c r="TF140" s="111"/>
      <c r="TG140" s="111"/>
      <c r="TH140" s="111"/>
      <c r="TI140" s="111"/>
      <c r="TJ140" s="111"/>
      <c r="TK140" s="111"/>
      <c r="TL140" s="111"/>
      <c r="TM140" s="111"/>
      <c r="TN140" s="111"/>
    </row>
    <row r="141" spans="1:534" x14ac:dyDescent="0.2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7"/>
      <c r="CC141" s="117"/>
      <c r="CD141" s="111"/>
      <c r="CE141" s="111"/>
      <c r="CF141" s="111"/>
      <c r="CG141" s="117"/>
      <c r="CH141" s="117"/>
      <c r="CI141" s="111"/>
      <c r="CJ141" s="111"/>
      <c r="CK141" s="111"/>
      <c r="CL141" s="117"/>
      <c r="CM141" s="111"/>
      <c r="CN141" s="117"/>
      <c r="CO141" s="117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1"/>
      <c r="EC141" s="111"/>
      <c r="ED141" s="111"/>
      <c r="EE141" s="111"/>
      <c r="EF141" s="111"/>
      <c r="EG141" s="111"/>
      <c r="EH141" s="111"/>
      <c r="EI141" s="111"/>
      <c r="EJ141" s="111"/>
      <c r="EK141" s="111"/>
      <c r="EL141" s="111"/>
      <c r="EM141" s="111"/>
      <c r="EN141" s="111"/>
      <c r="EO141" s="111"/>
      <c r="EP141" s="111"/>
      <c r="EQ141" s="111"/>
      <c r="ER141" s="111"/>
      <c r="ES141" s="111"/>
      <c r="ET141" s="111"/>
      <c r="EU141" s="111"/>
      <c r="EV141" s="111"/>
      <c r="EW141" s="111"/>
      <c r="EX141" s="111"/>
      <c r="EY141" s="111"/>
      <c r="EZ141" s="111"/>
      <c r="FA141" s="111"/>
      <c r="FB141" s="111"/>
      <c r="FC141" s="111"/>
      <c r="FD141" s="111"/>
      <c r="FE141" s="111"/>
      <c r="FF141" s="111"/>
      <c r="FG141" s="111"/>
      <c r="FH141" s="111"/>
      <c r="FI141" s="111"/>
      <c r="FJ141" s="111"/>
      <c r="FK141" s="111"/>
      <c r="FL141" s="111"/>
      <c r="FM141" s="111"/>
      <c r="FN141" s="112"/>
      <c r="FO141" s="111"/>
      <c r="FP141" s="111"/>
      <c r="FQ141" s="111"/>
      <c r="FR141" s="111"/>
      <c r="FS141" s="111"/>
      <c r="FT141" s="111"/>
      <c r="FU141" s="111"/>
      <c r="FV141" s="111"/>
      <c r="FW141" s="111"/>
      <c r="FX141" s="111"/>
      <c r="FY141" s="111"/>
      <c r="FZ141" s="111"/>
      <c r="GA141" s="111"/>
      <c r="GB141" s="111"/>
      <c r="GC141" s="111"/>
      <c r="GD141" s="111"/>
      <c r="GE141" s="111"/>
      <c r="GF141" s="111"/>
      <c r="GG141" s="111"/>
      <c r="GH141" s="111"/>
      <c r="GI141" s="111"/>
      <c r="GJ141" s="111"/>
      <c r="GK141" s="111"/>
      <c r="GL141" s="111"/>
      <c r="GM141" s="111"/>
      <c r="GN141" s="111"/>
      <c r="GO141" s="111"/>
      <c r="GP141" s="111"/>
      <c r="GQ141" s="111"/>
      <c r="GR141" s="111"/>
      <c r="GS141" s="111"/>
      <c r="GT141" s="111"/>
      <c r="GU141" s="111"/>
      <c r="GV141" s="111"/>
      <c r="GW141" s="111"/>
      <c r="GX141" s="111"/>
      <c r="GY141" s="111"/>
      <c r="GZ141" s="111"/>
      <c r="HA141" s="111"/>
      <c r="HB141" s="111"/>
      <c r="HC141" s="111"/>
      <c r="HD141" s="111"/>
      <c r="HE141" s="111"/>
      <c r="HF141" s="111"/>
      <c r="HG141" s="116"/>
      <c r="HH141" s="111"/>
      <c r="HI141" s="111"/>
      <c r="HJ141" s="111"/>
      <c r="HK141" s="111"/>
      <c r="HL141" s="111"/>
      <c r="HM141" s="111"/>
      <c r="HN141" s="111"/>
      <c r="HO141" s="111"/>
      <c r="HP141" s="111"/>
      <c r="HQ141" s="111"/>
      <c r="HR141" s="111"/>
      <c r="HS141" s="111"/>
      <c r="HT141" s="111"/>
      <c r="HU141" s="111"/>
      <c r="HV141" s="111"/>
      <c r="HW141" s="111"/>
      <c r="HX141" s="111"/>
      <c r="HY141" s="111"/>
      <c r="HZ141" s="111"/>
      <c r="IA141" s="111"/>
      <c r="IB141" s="111"/>
      <c r="IC141" s="111"/>
      <c r="ID141" s="111"/>
      <c r="IE141" s="111"/>
      <c r="IF141" s="111"/>
      <c r="IG141" s="111"/>
      <c r="IH141" s="111"/>
      <c r="II141" s="111"/>
      <c r="IJ141" s="111"/>
      <c r="IK141" s="111"/>
      <c r="IL141" s="111"/>
      <c r="IM141" s="111"/>
      <c r="IN141" s="111"/>
      <c r="IO141" s="111"/>
      <c r="IP141" s="111"/>
      <c r="IQ141" s="111"/>
      <c r="IR141" s="111"/>
      <c r="IS141" s="111"/>
      <c r="IT141" s="111"/>
      <c r="IU141" s="111"/>
      <c r="IV141" s="111"/>
      <c r="IW141" s="111"/>
      <c r="IX141" s="111"/>
      <c r="IY141" s="111"/>
      <c r="IZ141" s="111"/>
      <c r="JA141" s="111"/>
      <c r="JB141" s="111"/>
      <c r="JC141" s="111"/>
      <c r="JD141" s="111"/>
      <c r="JE141" s="111"/>
      <c r="JF141" s="111"/>
      <c r="JG141" s="111"/>
      <c r="JH141" s="111"/>
      <c r="JI141" s="111"/>
      <c r="JJ141" s="111"/>
      <c r="JK141" s="111"/>
      <c r="JL141" s="111"/>
      <c r="JM141" s="111"/>
      <c r="JN141" s="111"/>
      <c r="JO141" s="111"/>
      <c r="JP141" s="111"/>
      <c r="JQ141" s="111"/>
      <c r="JR141" s="111"/>
      <c r="JS141" s="111"/>
      <c r="JT141" s="111"/>
      <c r="JU141" s="111"/>
      <c r="JV141" s="111"/>
      <c r="JW141" s="111"/>
      <c r="JX141" s="111"/>
      <c r="JY141" s="111"/>
      <c r="JZ141" s="111"/>
      <c r="KA141" s="111"/>
      <c r="KB141" s="111"/>
      <c r="KC141" s="111"/>
      <c r="KD141" s="111"/>
      <c r="KE141" s="111"/>
      <c r="KF141" s="111"/>
      <c r="KG141" s="111"/>
      <c r="KH141" s="111"/>
      <c r="KI141" s="111"/>
      <c r="KJ141" s="111"/>
      <c r="KK141" s="111"/>
      <c r="KL141" s="111"/>
      <c r="KM141" s="111"/>
      <c r="KN141" s="111"/>
      <c r="KO141" s="111"/>
      <c r="KP141" s="111"/>
      <c r="KQ141" s="111"/>
      <c r="KR141" s="111"/>
      <c r="KS141" s="111"/>
      <c r="KT141" s="111"/>
      <c r="KU141" s="111"/>
      <c r="KV141" s="111"/>
      <c r="KW141" s="111"/>
      <c r="KX141" s="111"/>
      <c r="KY141" s="111"/>
      <c r="KZ141" s="111"/>
      <c r="LA141" s="111"/>
      <c r="LB141" s="111"/>
      <c r="LC141" s="111"/>
      <c r="LD141" s="111"/>
      <c r="LE141" s="111"/>
      <c r="LF141" s="111"/>
      <c r="LG141" s="111"/>
      <c r="LH141" s="111"/>
      <c r="LI141" s="111"/>
      <c r="LJ141" s="111"/>
      <c r="LK141" s="111"/>
      <c r="LL141" s="111"/>
      <c r="LM141" s="111"/>
      <c r="LN141" s="111"/>
      <c r="LO141" s="111"/>
      <c r="LP141" s="111"/>
      <c r="LQ141" s="111"/>
      <c r="LR141" s="111"/>
      <c r="LS141" s="111"/>
      <c r="LT141" s="111"/>
      <c r="LU141" s="111"/>
      <c r="LV141" s="111"/>
      <c r="LW141" s="111"/>
      <c r="LX141" s="111"/>
      <c r="LY141" s="111"/>
      <c r="LZ141" s="111"/>
      <c r="MA141" s="111"/>
      <c r="MB141" s="111"/>
      <c r="MC141" s="111"/>
      <c r="MD141" s="111"/>
      <c r="ME141" s="111"/>
      <c r="MF141" s="111"/>
      <c r="MG141" s="111"/>
      <c r="MH141" s="111"/>
      <c r="MI141" s="111"/>
      <c r="MJ141" s="111"/>
      <c r="MK141" s="111"/>
      <c r="ML141" s="111"/>
      <c r="MM141" s="111"/>
      <c r="MN141" s="111"/>
      <c r="MO141" s="111"/>
      <c r="MP141" s="111"/>
      <c r="MQ141" s="111"/>
      <c r="MR141" s="111"/>
      <c r="MS141" s="111"/>
      <c r="MT141" s="111"/>
      <c r="MU141" s="111"/>
      <c r="MV141" s="111"/>
      <c r="MW141" s="111"/>
      <c r="MX141" s="111"/>
      <c r="MY141" s="111"/>
      <c r="MZ141" s="111"/>
      <c r="NA141" s="111"/>
      <c r="NB141" s="111"/>
      <c r="NC141" s="111"/>
      <c r="ND141" s="111"/>
      <c r="NE141" s="111"/>
      <c r="NF141" s="111"/>
      <c r="NG141" s="111"/>
      <c r="NH141" s="111"/>
      <c r="NI141" s="111"/>
      <c r="NJ141" s="111"/>
      <c r="NK141" s="111"/>
      <c r="NL141" s="111"/>
      <c r="NM141" s="111"/>
      <c r="NN141" s="111"/>
      <c r="NO141" s="111"/>
      <c r="NP141" s="111"/>
      <c r="NQ141" s="111"/>
      <c r="NR141" s="111"/>
      <c r="NS141" s="111"/>
      <c r="NT141" s="111"/>
      <c r="NU141" s="111"/>
      <c r="NV141" s="111"/>
      <c r="NW141" s="111"/>
      <c r="NX141" s="111"/>
      <c r="NY141" s="111"/>
      <c r="NZ141" s="111"/>
      <c r="OA141" s="111"/>
      <c r="OB141" s="111"/>
      <c r="OC141" s="111"/>
      <c r="OD141" s="111"/>
      <c r="OE141" s="111"/>
      <c r="OF141" s="111"/>
      <c r="OG141" s="111"/>
      <c r="OH141" s="111"/>
      <c r="OI141" s="111"/>
      <c r="OJ141" s="111"/>
      <c r="OK141" s="111"/>
      <c r="OL141" s="111"/>
      <c r="OM141" s="111"/>
      <c r="ON141" s="111"/>
      <c r="OO141" s="111"/>
      <c r="OP141" s="111"/>
      <c r="OQ141" s="111"/>
      <c r="OR141" s="111"/>
      <c r="OS141" s="111"/>
      <c r="OT141" s="111"/>
      <c r="OU141" s="111"/>
      <c r="OV141" s="111"/>
      <c r="OW141" s="111"/>
      <c r="OX141" s="111"/>
      <c r="OY141" s="111"/>
      <c r="OZ141" s="111"/>
      <c r="PA141" s="111"/>
      <c r="PB141" s="111"/>
      <c r="PC141" s="111"/>
      <c r="PD141" s="111"/>
      <c r="PE141" s="111"/>
      <c r="PF141" s="111"/>
      <c r="PG141" s="111"/>
      <c r="PH141" s="111"/>
      <c r="PI141" s="111"/>
      <c r="PJ141" s="111"/>
      <c r="PK141" s="111"/>
      <c r="PL141" s="111"/>
      <c r="PM141" s="111"/>
      <c r="PN141" s="111"/>
      <c r="PO141" s="111"/>
      <c r="PP141" s="111"/>
      <c r="PQ141" s="111"/>
      <c r="PR141" s="111"/>
      <c r="PS141" s="111"/>
      <c r="PT141" s="111"/>
      <c r="PU141" s="111"/>
      <c r="PV141" s="111"/>
      <c r="PW141" s="111"/>
      <c r="PX141" s="111"/>
      <c r="PY141" s="111"/>
      <c r="PZ141" s="111"/>
      <c r="QA141" s="111"/>
      <c r="QB141" s="111"/>
      <c r="QC141" s="111"/>
      <c r="QD141" s="111"/>
      <c r="QE141" s="111"/>
      <c r="QF141" s="111"/>
      <c r="QG141" s="111"/>
      <c r="QH141" s="111"/>
      <c r="QI141" s="111"/>
      <c r="QJ141" s="111"/>
      <c r="QK141" s="111"/>
      <c r="QL141" s="111"/>
      <c r="QM141" s="111"/>
      <c r="QN141" s="111"/>
      <c r="QO141" s="111"/>
      <c r="QP141" s="111"/>
      <c r="QQ141" s="111"/>
      <c r="QR141" s="111"/>
      <c r="QS141" s="111"/>
      <c r="QT141" s="111"/>
      <c r="QU141" s="111"/>
      <c r="QV141" s="111"/>
      <c r="QW141" s="111"/>
      <c r="QX141" s="111"/>
      <c r="QY141" s="111"/>
      <c r="QZ141" s="111"/>
      <c r="RA141" s="111"/>
      <c r="RB141" s="111"/>
      <c r="RC141" s="111"/>
      <c r="RD141" s="111"/>
      <c r="RE141" s="111"/>
      <c r="RF141" s="111"/>
      <c r="RG141" s="111"/>
      <c r="RH141" s="111"/>
      <c r="RI141" s="111"/>
      <c r="RJ141" s="111"/>
      <c r="RK141" s="111"/>
      <c r="RL141" s="111"/>
      <c r="RM141" s="111"/>
      <c r="RN141" s="111"/>
      <c r="RO141" s="111"/>
      <c r="RP141" s="111"/>
      <c r="RQ141" s="111"/>
      <c r="RR141" s="111"/>
      <c r="RS141" s="111"/>
      <c r="RT141" s="111"/>
      <c r="RU141" s="111"/>
      <c r="RV141" s="111"/>
      <c r="RW141" s="111"/>
      <c r="RX141" s="111"/>
      <c r="RY141" s="111"/>
      <c r="RZ141" s="111"/>
      <c r="SA141" s="111"/>
      <c r="SB141" s="111"/>
      <c r="SC141" s="111"/>
      <c r="SD141" s="111"/>
      <c r="SE141" s="111"/>
      <c r="SF141" s="111"/>
      <c r="SG141" s="111"/>
      <c r="SH141" s="111"/>
      <c r="SI141" s="111"/>
      <c r="SJ141" s="111"/>
      <c r="SK141" s="111"/>
      <c r="SL141" s="111"/>
      <c r="SM141" s="111"/>
      <c r="SN141" s="111"/>
      <c r="SO141" s="111"/>
      <c r="SP141" s="111"/>
      <c r="SQ141" s="111"/>
      <c r="SR141" s="111"/>
      <c r="SS141" s="111"/>
      <c r="ST141" s="111"/>
      <c r="SU141" s="111"/>
      <c r="SV141" s="111"/>
      <c r="SW141" s="111"/>
      <c r="SX141" s="111"/>
      <c r="SY141" s="111"/>
      <c r="SZ141" s="111"/>
      <c r="TA141" s="111"/>
      <c r="TB141" s="111"/>
      <c r="TC141" s="111"/>
      <c r="TD141" s="111"/>
      <c r="TE141" s="111"/>
      <c r="TF141" s="111"/>
      <c r="TG141" s="111"/>
      <c r="TH141" s="111"/>
      <c r="TI141" s="111"/>
      <c r="TJ141" s="111"/>
      <c r="TK141" s="111"/>
      <c r="TL141" s="111"/>
      <c r="TM141" s="111"/>
      <c r="TN141" s="111"/>
    </row>
    <row r="142" spans="1:534" x14ac:dyDescent="0.2">
      <c r="A142" s="111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7"/>
      <c r="CC142" s="117"/>
      <c r="CD142" s="111"/>
      <c r="CE142" s="111"/>
      <c r="CF142" s="111"/>
      <c r="CG142" s="117"/>
      <c r="CH142" s="117"/>
      <c r="CI142" s="111"/>
      <c r="CJ142" s="111"/>
      <c r="CK142" s="111"/>
      <c r="CL142" s="117"/>
      <c r="CM142" s="111"/>
      <c r="CN142" s="117"/>
      <c r="CO142" s="117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2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  <c r="HG142" s="116"/>
      <c r="HH142" s="111"/>
      <c r="HI142" s="111"/>
      <c r="HJ142" s="111"/>
      <c r="HK142" s="111"/>
      <c r="HL142" s="111"/>
      <c r="HM142" s="111"/>
      <c r="HN142" s="111"/>
      <c r="HO142" s="111"/>
      <c r="HP142" s="111"/>
      <c r="HQ142" s="111"/>
      <c r="HR142" s="111"/>
      <c r="HS142" s="111"/>
      <c r="HT142" s="111"/>
      <c r="HU142" s="111"/>
      <c r="HV142" s="111"/>
      <c r="HW142" s="111"/>
      <c r="HX142" s="111"/>
      <c r="HY142" s="111"/>
      <c r="HZ142" s="111"/>
      <c r="IA142" s="111"/>
      <c r="IB142" s="111"/>
      <c r="IC142" s="111"/>
      <c r="ID142" s="111"/>
      <c r="IE142" s="111"/>
      <c r="IF142" s="111"/>
      <c r="IG142" s="111"/>
      <c r="IH142" s="111"/>
      <c r="II142" s="111"/>
      <c r="IJ142" s="111"/>
      <c r="IK142" s="111"/>
      <c r="IL142" s="111"/>
      <c r="IM142" s="111"/>
      <c r="IN142" s="111"/>
      <c r="IO142" s="111"/>
      <c r="IP142" s="111"/>
      <c r="IQ142" s="111"/>
      <c r="IR142" s="111"/>
      <c r="IS142" s="111"/>
      <c r="IT142" s="111"/>
      <c r="IU142" s="111"/>
      <c r="IV142" s="111"/>
      <c r="IW142" s="111"/>
      <c r="IX142" s="111"/>
      <c r="IY142" s="111"/>
      <c r="IZ142" s="111"/>
      <c r="JA142" s="111"/>
      <c r="JB142" s="111"/>
      <c r="JC142" s="111"/>
      <c r="JD142" s="111"/>
      <c r="JE142" s="111"/>
      <c r="JF142" s="111"/>
      <c r="JG142" s="111"/>
      <c r="JH142" s="111"/>
      <c r="JI142" s="111"/>
      <c r="JJ142" s="111"/>
      <c r="JK142" s="111"/>
      <c r="JL142" s="111"/>
      <c r="JM142" s="111"/>
      <c r="JN142" s="111"/>
      <c r="JO142" s="111"/>
      <c r="JP142" s="111"/>
      <c r="JQ142" s="111"/>
      <c r="JR142" s="111"/>
      <c r="JS142" s="111"/>
      <c r="JT142" s="111"/>
      <c r="JU142" s="111"/>
      <c r="JV142" s="111"/>
      <c r="JW142" s="111"/>
      <c r="JX142" s="111"/>
      <c r="JY142" s="111"/>
      <c r="JZ142" s="111"/>
      <c r="KA142" s="111"/>
      <c r="KB142" s="111"/>
      <c r="KC142" s="111"/>
      <c r="KD142" s="111"/>
      <c r="KE142" s="111"/>
      <c r="KF142" s="111"/>
      <c r="KG142" s="111"/>
      <c r="KH142" s="111"/>
      <c r="KI142" s="111"/>
      <c r="KJ142" s="111"/>
      <c r="KK142" s="111"/>
      <c r="KL142" s="111"/>
      <c r="KM142" s="111"/>
      <c r="KN142" s="111"/>
      <c r="KO142" s="111"/>
      <c r="KP142" s="111"/>
      <c r="KQ142" s="111"/>
      <c r="KR142" s="111"/>
      <c r="KS142" s="111"/>
      <c r="KT142" s="111"/>
      <c r="KU142" s="111"/>
      <c r="KV142" s="111"/>
      <c r="KW142" s="111"/>
      <c r="KX142" s="111"/>
      <c r="KY142" s="111"/>
      <c r="KZ142" s="111"/>
      <c r="LA142" s="111"/>
      <c r="LB142" s="111"/>
      <c r="LC142" s="111"/>
      <c r="LD142" s="111"/>
      <c r="LE142" s="111"/>
      <c r="LF142" s="111"/>
      <c r="LG142" s="111"/>
      <c r="LH142" s="111"/>
      <c r="LI142" s="111"/>
      <c r="LJ142" s="111"/>
      <c r="LK142" s="111"/>
      <c r="LL142" s="111"/>
      <c r="LM142" s="111"/>
      <c r="LN142" s="111"/>
      <c r="LO142" s="111"/>
      <c r="LP142" s="111"/>
      <c r="LQ142" s="111"/>
      <c r="LR142" s="111"/>
      <c r="LS142" s="111"/>
      <c r="LT142" s="111"/>
      <c r="LU142" s="111"/>
      <c r="LV142" s="111"/>
      <c r="LW142" s="111"/>
      <c r="LX142" s="111"/>
      <c r="LY142" s="111"/>
      <c r="LZ142" s="111"/>
      <c r="MA142" s="111"/>
      <c r="MB142" s="111"/>
      <c r="MC142" s="111"/>
      <c r="MD142" s="111"/>
      <c r="ME142" s="111"/>
      <c r="MF142" s="111"/>
      <c r="MG142" s="111"/>
      <c r="MH142" s="111"/>
      <c r="MI142" s="111"/>
      <c r="MJ142" s="111"/>
      <c r="MK142" s="111"/>
      <c r="ML142" s="111"/>
      <c r="MM142" s="111"/>
      <c r="MN142" s="111"/>
      <c r="MO142" s="111"/>
      <c r="MP142" s="111"/>
      <c r="MQ142" s="111"/>
      <c r="MR142" s="111"/>
      <c r="MS142" s="111"/>
      <c r="MT142" s="111"/>
      <c r="MU142" s="111"/>
      <c r="MV142" s="111"/>
      <c r="MW142" s="111"/>
      <c r="MX142" s="111"/>
      <c r="MY142" s="111"/>
      <c r="MZ142" s="111"/>
      <c r="NA142" s="111"/>
      <c r="NB142" s="111"/>
      <c r="NC142" s="111"/>
      <c r="ND142" s="111"/>
      <c r="NE142" s="111"/>
      <c r="NF142" s="111"/>
      <c r="NG142" s="111"/>
      <c r="NH142" s="111"/>
      <c r="NI142" s="111"/>
      <c r="NJ142" s="111"/>
      <c r="NK142" s="111"/>
      <c r="NL142" s="111"/>
      <c r="NM142" s="111"/>
      <c r="NN142" s="111"/>
      <c r="NO142" s="111"/>
      <c r="NP142" s="111"/>
      <c r="NQ142" s="111"/>
      <c r="NR142" s="111"/>
      <c r="NS142" s="111"/>
      <c r="NT142" s="111"/>
      <c r="NU142" s="111"/>
      <c r="NV142" s="111"/>
      <c r="NW142" s="111"/>
      <c r="NX142" s="111"/>
      <c r="NY142" s="111"/>
      <c r="NZ142" s="111"/>
      <c r="OA142" s="111"/>
      <c r="OB142" s="111"/>
      <c r="OC142" s="111"/>
      <c r="OD142" s="111"/>
      <c r="OE142" s="111"/>
      <c r="OF142" s="111"/>
      <c r="OG142" s="111"/>
      <c r="OH142" s="111"/>
      <c r="OI142" s="111"/>
      <c r="OJ142" s="111"/>
      <c r="OK142" s="111"/>
      <c r="OL142" s="111"/>
      <c r="OM142" s="111"/>
      <c r="ON142" s="111"/>
      <c r="OO142" s="111"/>
      <c r="OP142" s="111"/>
      <c r="OQ142" s="111"/>
      <c r="OR142" s="111"/>
      <c r="OS142" s="111"/>
      <c r="OT142" s="111"/>
      <c r="OU142" s="111"/>
      <c r="OV142" s="111"/>
      <c r="OW142" s="111"/>
      <c r="OX142" s="111"/>
      <c r="OY142" s="111"/>
      <c r="OZ142" s="111"/>
      <c r="PA142" s="111"/>
      <c r="PB142" s="111"/>
      <c r="PC142" s="111"/>
      <c r="PD142" s="111"/>
      <c r="PE142" s="111"/>
      <c r="PF142" s="111"/>
      <c r="PG142" s="111"/>
      <c r="PH142" s="111"/>
      <c r="PI142" s="111"/>
      <c r="PJ142" s="111"/>
      <c r="PK142" s="111"/>
      <c r="PL142" s="111"/>
      <c r="PM142" s="111"/>
      <c r="PN142" s="111"/>
      <c r="PO142" s="111"/>
      <c r="PP142" s="111"/>
      <c r="PQ142" s="111"/>
      <c r="PR142" s="111"/>
      <c r="PS142" s="111"/>
      <c r="PT142" s="111"/>
      <c r="PU142" s="111"/>
      <c r="PV142" s="111"/>
      <c r="PW142" s="111"/>
      <c r="PX142" s="111"/>
      <c r="PY142" s="111"/>
      <c r="PZ142" s="111"/>
      <c r="QA142" s="111"/>
      <c r="QB142" s="111"/>
      <c r="QC142" s="111"/>
      <c r="QD142" s="111"/>
      <c r="QE142" s="111"/>
      <c r="QF142" s="111"/>
      <c r="QG142" s="111"/>
      <c r="QH142" s="111"/>
      <c r="QI142" s="111"/>
      <c r="QJ142" s="111"/>
      <c r="QK142" s="111"/>
      <c r="QL142" s="111"/>
      <c r="QM142" s="111"/>
      <c r="QN142" s="111"/>
      <c r="QO142" s="111"/>
      <c r="QP142" s="111"/>
      <c r="QQ142" s="111"/>
      <c r="QR142" s="111"/>
      <c r="QS142" s="111"/>
      <c r="QT142" s="111"/>
      <c r="QU142" s="111"/>
      <c r="QV142" s="111"/>
      <c r="QW142" s="111"/>
      <c r="QX142" s="111"/>
      <c r="QY142" s="111"/>
      <c r="QZ142" s="111"/>
      <c r="RA142" s="111"/>
      <c r="RB142" s="111"/>
      <c r="RC142" s="111"/>
      <c r="RD142" s="111"/>
      <c r="RE142" s="111"/>
      <c r="RF142" s="111"/>
      <c r="RG142" s="111"/>
      <c r="RH142" s="111"/>
      <c r="RI142" s="111"/>
      <c r="RJ142" s="111"/>
      <c r="RK142" s="111"/>
      <c r="RL142" s="111"/>
      <c r="RM142" s="111"/>
      <c r="RN142" s="111"/>
      <c r="RO142" s="111"/>
      <c r="RP142" s="111"/>
      <c r="RQ142" s="111"/>
      <c r="RR142" s="111"/>
      <c r="RS142" s="111"/>
      <c r="RT142" s="111"/>
      <c r="RU142" s="111"/>
      <c r="RV142" s="111"/>
      <c r="RW142" s="111"/>
      <c r="RX142" s="111"/>
      <c r="RY142" s="111"/>
      <c r="RZ142" s="111"/>
      <c r="SA142" s="111"/>
      <c r="SB142" s="111"/>
      <c r="SC142" s="111"/>
      <c r="SD142" s="111"/>
      <c r="SE142" s="111"/>
      <c r="SF142" s="111"/>
      <c r="SG142" s="111"/>
      <c r="SH142" s="111"/>
      <c r="SI142" s="111"/>
      <c r="SJ142" s="111"/>
      <c r="SK142" s="111"/>
      <c r="SL142" s="111"/>
      <c r="SM142" s="111"/>
      <c r="SN142" s="111"/>
      <c r="SO142" s="111"/>
      <c r="SP142" s="111"/>
      <c r="SQ142" s="111"/>
      <c r="SR142" s="111"/>
      <c r="SS142" s="111"/>
      <c r="ST142" s="111"/>
      <c r="SU142" s="111"/>
      <c r="SV142" s="111"/>
      <c r="SW142" s="111"/>
      <c r="SX142" s="111"/>
      <c r="SY142" s="111"/>
      <c r="SZ142" s="111"/>
      <c r="TA142" s="111"/>
      <c r="TB142" s="111"/>
      <c r="TC142" s="111"/>
      <c r="TD142" s="111"/>
      <c r="TE142" s="111"/>
      <c r="TF142" s="111"/>
      <c r="TG142" s="111"/>
      <c r="TH142" s="111"/>
      <c r="TI142" s="111"/>
      <c r="TJ142" s="111"/>
      <c r="TK142" s="111"/>
      <c r="TL142" s="111"/>
      <c r="TM142" s="111"/>
      <c r="TN142" s="111"/>
    </row>
    <row r="143" spans="1:534" x14ac:dyDescent="0.2">
      <c r="A143" s="111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7"/>
      <c r="CC143" s="117"/>
      <c r="CD143" s="111"/>
      <c r="CE143" s="111"/>
      <c r="CF143" s="111"/>
      <c r="CG143" s="117"/>
      <c r="CH143" s="117"/>
      <c r="CI143" s="111"/>
      <c r="CJ143" s="111"/>
      <c r="CK143" s="111"/>
      <c r="CL143" s="117"/>
      <c r="CM143" s="111"/>
      <c r="CN143" s="117"/>
      <c r="CO143" s="117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2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  <c r="HG143" s="116"/>
      <c r="HH143" s="111"/>
      <c r="HI143" s="111"/>
      <c r="HJ143" s="111"/>
      <c r="HK143" s="111"/>
      <c r="HL143" s="111"/>
      <c r="HM143" s="111"/>
      <c r="HN143" s="111"/>
      <c r="HO143" s="111"/>
      <c r="HP143" s="111"/>
      <c r="HQ143" s="111"/>
      <c r="HR143" s="111"/>
      <c r="HS143" s="111"/>
      <c r="HT143" s="111"/>
      <c r="HU143" s="111"/>
      <c r="HV143" s="111"/>
      <c r="HW143" s="111"/>
      <c r="HX143" s="111"/>
      <c r="HY143" s="111"/>
      <c r="HZ143" s="111"/>
      <c r="IA143" s="111"/>
      <c r="IB143" s="111"/>
      <c r="IC143" s="111"/>
      <c r="ID143" s="111"/>
      <c r="IE143" s="111"/>
      <c r="IF143" s="111"/>
      <c r="IG143" s="111"/>
      <c r="IH143" s="111"/>
      <c r="II143" s="111"/>
      <c r="IJ143" s="111"/>
      <c r="IK143" s="111"/>
      <c r="IL143" s="111"/>
      <c r="IM143" s="111"/>
      <c r="IN143" s="111"/>
      <c r="IO143" s="111"/>
      <c r="IP143" s="111"/>
      <c r="IQ143" s="111"/>
      <c r="IR143" s="111"/>
      <c r="IS143" s="111"/>
      <c r="IT143" s="111"/>
      <c r="IU143" s="111"/>
      <c r="IV143" s="111"/>
      <c r="IW143" s="111"/>
      <c r="IX143" s="111"/>
      <c r="IY143" s="111"/>
      <c r="IZ143" s="111"/>
      <c r="JA143" s="111"/>
      <c r="JB143" s="111"/>
      <c r="JC143" s="111"/>
      <c r="JD143" s="111"/>
      <c r="JE143" s="111"/>
      <c r="JF143" s="111"/>
      <c r="JG143" s="111"/>
      <c r="JH143" s="111"/>
      <c r="JI143" s="111"/>
      <c r="JJ143" s="111"/>
      <c r="JK143" s="111"/>
      <c r="JL143" s="111"/>
      <c r="JM143" s="111"/>
      <c r="JN143" s="111"/>
      <c r="JO143" s="111"/>
      <c r="JP143" s="111"/>
      <c r="JQ143" s="111"/>
      <c r="JR143" s="111"/>
      <c r="JS143" s="111"/>
      <c r="JT143" s="111"/>
      <c r="JU143" s="111"/>
      <c r="JV143" s="111"/>
      <c r="JW143" s="111"/>
      <c r="JX143" s="111"/>
      <c r="JY143" s="111"/>
      <c r="JZ143" s="111"/>
      <c r="KA143" s="111"/>
      <c r="KB143" s="111"/>
      <c r="KC143" s="111"/>
      <c r="KD143" s="111"/>
      <c r="KE143" s="111"/>
      <c r="KF143" s="111"/>
      <c r="KG143" s="111"/>
      <c r="KH143" s="111"/>
      <c r="KI143" s="111"/>
      <c r="KJ143" s="111"/>
      <c r="KK143" s="111"/>
      <c r="KL143" s="111"/>
      <c r="KM143" s="111"/>
      <c r="KN143" s="111"/>
      <c r="KO143" s="111"/>
      <c r="KP143" s="111"/>
      <c r="KQ143" s="111"/>
      <c r="KR143" s="111"/>
      <c r="KS143" s="111"/>
      <c r="KT143" s="111"/>
      <c r="KU143" s="111"/>
      <c r="KV143" s="111"/>
      <c r="KW143" s="111"/>
      <c r="KX143" s="111"/>
      <c r="KY143" s="111"/>
      <c r="KZ143" s="111"/>
      <c r="LA143" s="111"/>
      <c r="LB143" s="111"/>
      <c r="LC143" s="111"/>
      <c r="LD143" s="111"/>
      <c r="LE143" s="111"/>
      <c r="LF143" s="111"/>
      <c r="LG143" s="111"/>
      <c r="LH143" s="111"/>
      <c r="LI143" s="111"/>
      <c r="LJ143" s="111"/>
      <c r="LK143" s="111"/>
      <c r="LL143" s="111"/>
      <c r="LM143" s="111"/>
      <c r="LN143" s="111"/>
      <c r="LO143" s="111"/>
      <c r="LP143" s="111"/>
      <c r="LQ143" s="111"/>
      <c r="LR143" s="111"/>
      <c r="LS143" s="111"/>
      <c r="LT143" s="111"/>
      <c r="LU143" s="111"/>
      <c r="LV143" s="111"/>
      <c r="LW143" s="111"/>
      <c r="LX143" s="111"/>
      <c r="LY143" s="111"/>
      <c r="LZ143" s="111"/>
      <c r="MA143" s="111"/>
      <c r="MB143" s="111"/>
      <c r="MC143" s="111"/>
      <c r="MD143" s="111"/>
      <c r="ME143" s="111"/>
      <c r="MF143" s="111"/>
      <c r="MG143" s="111"/>
      <c r="MH143" s="111"/>
      <c r="MI143" s="111"/>
      <c r="MJ143" s="111"/>
      <c r="MK143" s="111"/>
      <c r="ML143" s="111"/>
      <c r="MM143" s="111"/>
      <c r="MN143" s="111"/>
      <c r="MO143" s="111"/>
      <c r="MP143" s="111"/>
      <c r="MQ143" s="111"/>
      <c r="MR143" s="111"/>
      <c r="MS143" s="111"/>
      <c r="MT143" s="111"/>
      <c r="MU143" s="111"/>
      <c r="MV143" s="111"/>
      <c r="MW143" s="111"/>
      <c r="MX143" s="111"/>
      <c r="MY143" s="111"/>
      <c r="MZ143" s="111"/>
      <c r="NA143" s="111"/>
      <c r="NB143" s="111"/>
      <c r="NC143" s="111"/>
      <c r="ND143" s="111"/>
      <c r="NE143" s="111"/>
      <c r="NF143" s="111"/>
      <c r="NG143" s="111"/>
      <c r="NH143" s="111"/>
      <c r="NI143" s="111"/>
      <c r="NJ143" s="111"/>
      <c r="NK143" s="111"/>
      <c r="NL143" s="111"/>
      <c r="NM143" s="111"/>
      <c r="NN143" s="111"/>
      <c r="NO143" s="111"/>
      <c r="NP143" s="111"/>
      <c r="NQ143" s="111"/>
      <c r="NR143" s="111"/>
      <c r="NS143" s="111"/>
      <c r="NT143" s="111"/>
      <c r="NU143" s="111"/>
      <c r="NV143" s="111"/>
      <c r="NW143" s="111"/>
      <c r="NX143" s="111"/>
      <c r="NY143" s="111"/>
      <c r="NZ143" s="111"/>
      <c r="OA143" s="111"/>
      <c r="OB143" s="111"/>
      <c r="OC143" s="111"/>
      <c r="OD143" s="111"/>
      <c r="OE143" s="111"/>
      <c r="OF143" s="111"/>
      <c r="OG143" s="111"/>
      <c r="OH143" s="111"/>
      <c r="OI143" s="111"/>
      <c r="OJ143" s="111"/>
      <c r="OK143" s="111"/>
      <c r="OL143" s="111"/>
      <c r="OM143" s="111"/>
      <c r="ON143" s="111"/>
      <c r="OO143" s="111"/>
      <c r="OP143" s="111"/>
      <c r="OQ143" s="111"/>
      <c r="OR143" s="111"/>
      <c r="OS143" s="111"/>
      <c r="OT143" s="111"/>
      <c r="OU143" s="111"/>
      <c r="OV143" s="111"/>
      <c r="OW143" s="111"/>
      <c r="OX143" s="111"/>
      <c r="OY143" s="111"/>
      <c r="OZ143" s="111"/>
      <c r="PA143" s="111"/>
      <c r="PB143" s="111"/>
      <c r="PC143" s="111"/>
      <c r="PD143" s="111"/>
      <c r="PE143" s="111"/>
      <c r="PF143" s="111"/>
      <c r="PG143" s="111"/>
      <c r="PH143" s="111"/>
      <c r="PI143" s="111"/>
      <c r="PJ143" s="111"/>
      <c r="PK143" s="111"/>
      <c r="PL143" s="111"/>
      <c r="PM143" s="111"/>
      <c r="PN143" s="111"/>
      <c r="PO143" s="111"/>
      <c r="PP143" s="111"/>
      <c r="PQ143" s="111"/>
      <c r="PR143" s="111"/>
      <c r="PS143" s="111"/>
      <c r="PT143" s="111"/>
      <c r="PU143" s="111"/>
      <c r="PV143" s="111"/>
      <c r="PW143" s="111"/>
      <c r="PX143" s="111"/>
      <c r="PY143" s="111"/>
      <c r="PZ143" s="111"/>
      <c r="QA143" s="111"/>
      <c r="QB143" s="111"/>
      <c r="QC143" s="111"/>
      <c r="QD143" s="111"/>
      <c r="QE143" s="111"/>
      <c r="QF143" s="111"/>
      <c r="QG143" s="111"/>
      <c r="QH143" s="111"/>
      <c r="QI143" s="111"/>
      <c r="QJ143" s="111"/>
      <c r="QK143" s="111"/>
      <c r="QL143" s="111"/>
      <c r="QM143" s="111"/>
      <c r="QN143" s="111"/>
      <c r="QO143" s="111"/>
      <c r="QP143" s="111"/>
      <c r="QQ143" s="111"/>
      <c r="QR143" s="111"/>
      <c r="QS143" s="111"/>
      <c r="QT143" s="111"/>
      <c r="QU143" s="111"/>
      <c r="QV143" s="111"/>
      <c r="QW143" s="111"/>
      <c r="QX143" s="111"/>
      <c r="QY143" s="111"/>
      <c r="QZ143" s="111"/>
      <c r="RA143" s="111"/>
      <c r="RB143" s="111"/>
      <c r="RC143" s="111"/>
      <c r="RD143" s="111"/>
      <c r="RE143" s="111"/>
      <c r="RF143" s="111"/>
      <c r="RG143" s="111"/>
      <c r="RH143" s="111"/>
      <c r="RI143" s="111"/>
      <c r="RJ143" s="111"/>
      <c r="RK143" s="111"/>
      <c r="RL143" s="111"/>
      <c r="RM143" s="111"/>
      <c r="RN143" s="111"/>
      <c r="RO143" s="111"/>
      <c r="RP143" s="111"/>
      <c r="RQ143" s="111"/>
      <c r="RR143" s="111"/>
      <c r="RS143" s="111"/>
      <c r="RT143" s="111"/>
      <c r="RU143" s="111"/>
      <c r="RV143" s="111"/>
      <c r="RW143" s="111"/>
      <c r="RX143" s="111"/>
      <c r="RY143" s="111"/>
      <c r="RZ143" s="111"/>
      <c r="SA143" s="111"/>
      <c r="SB143" s="111"/>
      <c r="SC143" s="111"/>
      <c r="SD143" s="111"/>
      <c r="SE143" s="111"/>
      <c r="SF143" s="111"/>
      <c r="SG143" s="111"/>
      <c r="SH143" s="111"/>
      <c r="SI143" s="111"/>
      <c r="SJ143" s="111"/>
      <c r="SK143" s="111"/>
      <c r="SL143" s="111"/>
      <c r="SM143" s="111"/>
      <c r="SN143" s="111"/>
      <c r="SO143" s="111"/>
      <c r="SP143" s="111"/>
      <c r="SQ143" s="111"/>
      <c r="SR143" s="111"/>
      <c r="SS143" s="111"/>
      <c r="ST143" s="111"/>
      <c r="SU143" s="111"/>
      <c r="SV143" s="111"/>
      <c r="SW143" s="111"/>
      <c r="SX143" s="111"/>
      <c r="SY143" s="111"/>
      <c r="SZ143" s="111"/>
      <c r="TA143" s="111"/>
      <c r="TB143" s="111"/>
      <c r="TC143" s="111"/>
      <c r="TD143" s="111"/>
      <c r="TE143" s="111"/>
      <c r="TF143" s="111"/>
      <c r="TG143" s="111"/>
      <c r="TH143" s="111"/>
      <c r="TI143" s="111"/>
      <c r="TJ143" s="111"/>
      <c r="TK143" s="111"/>
      <c r="TL143" s="111"/>
      <c r="TM143" s="111"/>
      <c r="TN143" s="111"/>
    </row>
    <row r="144" spans="1:534" x14ac:dyDescent="0.2">
      <c r="A144" s="111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7"/>
      <c r="CC144" s="117"/>
      <c r="CD144" s="111"/>
      <c r="CE144" s="111"/>
      <c r="CF144" s="111"/>
      <c r="CG144" s="117"/>
      <c r="CH144" s="117"/>
      <c r="CI144" s="111"/>
      <c r="CJ144" s="111"/>
      <c r="CK144" s="111"/>
      <c r="CL144" s="117"/>
      <c r="CM144" s="111"/>
      <c r="CN144" s="117"/>
      <c r="CO144" s="117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2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  <c r="HG144" s="116"/>
      <c r="HH144" s="111"/>
      <c r="HI144" s="111"/>
      <c r="HJ144" s="111"/>
      <c r="HK144" s="111"/>
      <c r="HL144" s="111"/>
      <c r="HM144" s="111"/>
      <c r="HN144" s="111"/>
      <c r="HO144" s="111"/>
      <c r="HP144" s="111"/>
      <c r="HQ144" s="111"/>
      <c r="HR144" s="111"/>
      <c r="HS144" s="111"/>
      <c r="HT144" s="111"/>
      <c r="HU144" s="111"/>
      <c r="HV144" s="111"/>
      <c r="HW144" s="111"/>
      <c r="HX144" s="111"/>
      <c r="HY144" s="111"/>
      <c r="HZ144" s="111"/>
      <c r="IA144" s="111"/>
      <c r="IB144" s="111"/>
      <c r="IC144" s="111"/>
      <c r="ID144" s="111"/>
      <c r="IE144" s="111"/>
      <c r="IF144" s="111"/>
      <c r="IG144" s="111"/>
      <c r="IH144" s="111"/>
      <c r="II144" s="111"/>
      <c r="IJ144" s="111"/>
      <c r="IK144" s="111"/>
      <c r="IL144" s="111"/>
      <c r="IM144" s="111"/>
      <c r="IN144" s="111"/>
      <c r="IO144" s="111"/>
      <c r="IP144" s="111"/>
      <c r="IQ144" s="111"/>
      <c r="IR144" s="111"/>
      <c r="IS144" s="111"/>
      <c r="IT144" s="111"/>
      <c r="IU144" s="111"/>
      <c r="IV144" s="111"/>
      <c r="IW144" s="111"/>
      <c r="IX144" s="111"/>
      <c r="IY144" s="111"/>
      <c r="IZ144" s="111"/>
      <c r="JA144" s="111"/>
      <c r="JB144" s="111"/>
      <c r="JC144" s="111"/>
      <c r="JD144" s="111"/>
      <c r="JE144" s="111"/>
      <c r="JF144" s="111"/>
      <c r="JG144" s="111"/>
      <c r="JH144" s="111"/>
      <c r="JI144" s="111"/>
      <c r="JJ144" s="111"/>
      <c r="JK144" s="111"/>
      <c r="JL144" s="111"/>
      <c r="JM144" s="111"/>
      <c r="JN144" s="111"/>
      <c r="JO144" s="111"/>
      <c r="JP144" s="111"/>
      <c r="JQ144" s="111"/>
      <c r="JR144" s="111"/>
      <c r="JS144" s="111"/>
      <c r="JT144" s="111"/>
      <c r="JU144" s="111"/>
      <c r="JV144" s="111"/>
      <c r="JW144" s="111"/>
      <c r="JX144" s="111"/>
      <c r="JY144" s="111"/>
      <c r="JZ144" s="111"/>
      <c r="KA144" s="111"/>
      <c r="KB144" s="111"/>
      <c r="KC144" s="111"/>
      <c r="KD144" s="111"/>
      <c r="KE144" s="111"/>
      <c r="KF144" s="111"/>
      <c r="KG144" s="111"/>
      <c r="KH144" s="111"/>
      <c r="KI144" s="111"/>
      <c r="KJ144" s="111"/>
      <c r="KK144" s="111"/>
      <c r="KL144" s="111"/>
      <c r="KM144" s="111"/>
      <c r="KN144" s="111"/>
      <c r="KO144" s="111"/>
      <c r="KP144" s="111"/>
      <c r="KQ144" s="111"/>
      <c r="KR144" s="111"/>
      <c r="KS144" s="111"/>
      <c r="KT144" s="111"/>
      <c r="KU144" s="111"/>
      <c r="KV144" s="111"/>
      <c r="KW144" s="111"/>
      <c r="KX144" s="111"/>
      <c r="KY144" s="111"/>
      <c r="KZ144" s="111"/>
      <c r="LA144" s="111"/>
      <c r="LB144" s="111"/>
      <c r="LC144" s="111"/>
      <c r="LD144" s="111"/>
      <c r="LE144" s="111"/>
      <c r="LF144" s="111"/>
      <c r="LG144" s="111"/>
      <c r="LH144" s="111"/>
      <c r="LI144" s="111"/>
      <c r="LJ144" s="111"/>
      <c r="LK144" s="111"/>
      <c r="LL144" s="111"/>
      <c r="LM144" s="111"/>
      <c r="LN144" s="111"/>
      <c r="LO144" s="111"/>
      <c r="LP144" s="111"/>
      <c r="LQ144" s="111"/>
      <c r="LR144" s="111"/>
      <c r="LS144" s="111"/>
      <c r="LT144" s="111"/>
      <c r="LU144" s="111"/>
      <c r="LV144" s="111"/>
      <c r="LW144" s="111"/>
      <c r="LX144" s="111"/>
      <c r="LY144" s="111"/>
      <c r="LZ144" s="111"/>
      <c r="MA144" s="111"/>
      <c r="MB144" s="111"/>
      <c r="MC144" s="111"/>
      <c r="MD144" s="111"/>
      <c r="ME144" s="111"/>
      <c r="MF144" s="111"/>
      <c r="MG144" s="111"/>
      <c r="MH144" s="111"/>
      <c r="MI144" s="111"/>
      <c r="MJ144" s="111"/>
      <c r="MK144" s="111"/>
      <c r="ML144" s="111"/>
      <c r="MM144" s="111"/>
      <c r="MN144" s="111"/>
      <c r="MO144" s="111"/>
      <c r="MP144" s="111"/>
      <c r="MQ144" s="111"/>
      <c r="MR144" s="111"/>
      <c r="MS144" s="111"/>
      <c r="MT144" s="111"/>
      <c r="MU144" s="111"/>
      <c r="MV144" s="111"/>
      <c r="MW144" s="111"/>
      <c r="MX144" s="111"/>
      <c r="MY144" s="111"/>
      <c r="MZ144" s="111"/>
      <c r="NA144" s="111"/>
      <c r="NB144" s="111"/>
      <c r="NC144" s="111"/>
      <c r="ND144" s="111"/>
      <c r="NE144" s="111"/>
      <c r="NF144" s="111"/>
      <c r="NG144" s="111"/>
      <c r="NH144" s="111"/>
      <c r="NI144" s="111"/>
      <c r="NJ144" s="111"/>
      <c r="NK144" s="111"/>
      <c r="NL144" s="111"/>
      <c r="NM144" s="111"/>
      <c r="NN144" s="111"/>
      <c r="NO144" s="111"/>
      <c r="NP144" s="111"/>
      <c r="NQ144" s="111"/>
      <c r="NR144" s="111"/>
      <c r="NS144" s="111"/>
      <c r="NT144" s="111"/>
      <c r="NU144" s="111"/>
      <c r="NV144" s="111"/>
      <c r="NW144" s="111"/>
      <c r="NX144" s="111"/>
      <c r="NY144" s="111"/>
      <c r="NZ144" s="111"/>
      <c r="OA144" s="111"/>
      <c r="OB144" s="111"/>
      <c r="OC144" s="111"/>
      <c r="OD144" s="111"/>
      <c r="OE144" s="111"/>
      <c r="OF144" s="111"/>
      <c r="OG144" s="111"/>
      <c r="OH144" s="111"/>
      <c r="OI144" s="111"/>
      <c r="OJ144" s="111"/>
      <c r="OK144" s="111"/>
      <c r="OL144" s="111"/>
      <c r="OM144" s="111"/>
      <c r="ON144" s="111"/>
      <c r="OO144" s="111"/>
      <c r="OP144" s="111"/>
      <c r="OQ144" s="111"/>
      <c r="OR144" s="111"/>
      <c r="OS144" s="111"/>
      <c r="OT144" s="111"/>
      <c r="OU144" s="111"/>
      <c r="OV144" s="111"/>
      <c r="OW144" s="111"/>
      <c r="OX144" s="111"/>
      <c r="OY144" s="111"/>
      <c r="OZ144" s="111"/>
      <c r="PA144" s="111"/>
      <c r="PB144" s="111"/>
      <c r="PC144" s="111"/>
      <c r="PD144" s="111"/>
      <c r="PE144" s="111"/>
      <c r="PF144" s="111"/>
      <c r="PG144" s="111"/>
      <c r="PH144" s="111"/>
      <c r="PI144" s="111"/>
      <c r="PJ144" s="111"/>
      <c r="PK144" s="111"/>
      <c r="PL144" s="111"/>
      <c r="PM144" s="111"/>
      <c r="PN144" s="111"/>
      <c r="PO144" s="111"/>
      <c r="PP144" s="111"/>
      <c r="PQ144" s="111"/>
      <c r="PR144" s="111"/>
      <c r="PS144" s="111"/>
      <c r="PT144" s="111"/>
      <c r="PU144" s="111"/>
      <c r="PV144" s="111"/>
      <c r="PW144" s="111"/>
      <c r="PX144" s="111"/>
      <c r="PY144" s="111"/>
      <c r="PZ144" s="111"/>
      <c r="QA144" s="111"/>
      <c r="QB144" s="111"/>
      <c r="QC144" s="111"/>
      <c r="QD144" s="111"/>
      <c r="QE144" s="111"/>
      <c r="QF144" s="111"/>
      <c r="QG144" s="111"/>
      <c r="QH144" s="111"/>
      <c r="QI144" s="111"/>
      <c r="QJ144" s="111"/>
      <c r="QK144" s="111"/>
      <c r="QL144" s="111"/>
      <c r="QM144" s="111"/>
      <c r="QN144" s="111"/>
      <c r="QO144" s="111"/>
      <c r="QP144" s="111"/>
      <c r="QQ144" s="111"/>
      <c r="QR144" s="111"/>
      <c r="QS144" s="111"/>
      <c r="QT144" s="111"/>
      <c r="QU144" s="111"/>
      <c r="QV144" s="111"/>
      <c r="QW144" s="111"/>
      <c r="QX144" s="111"/>
      <c r="QY144" s="111"/>
      <c r="QZ144" s="111"/>
      <c r="RA144" s="111"/>
      <c r="RB144" s="111"/>
      <c r="RC144" s="111"/>
      <c r="RD144" s="111"/>
      <c r="RE144" s="111"/>
      <c r="RF144" s="111"/>
      <c r="RG144" s="111"/>
      <c r="RH144" s="111"/>
      <c r="RI144" s="111"/>
      <c r="RJ144" s="111"/>
      <c r="RK144" s="111"/>
      <c r="RL144" s="111"/>
      <c r="RM144" s="111"/>
      <c r="RN144" s="111"/>
      <c r="RO144" s="111"/>
      <c r="RP144" s="111"/>
      <c r="RQ144" s="111"/>
      <c r="RR144" s="111"/>
      <c r="RS144" s="111"/>
      <c r="RT144" s="111"/>
      <c r="RU144" s="111"/>
      <c r="RV144" s="111"/>
      <c r="RW144" s="111"/>
      <c r="RX144" s="111"/>
      <c r="RY144" s="111"/>
      <c r="RZ144" s="111"/>
      <c r="SA144" s="111"/>
      <c r="SB144" s="111"/>
      <c r="SC144" s="111"/>
      <c r="SD144" s="111"/>
      <c r="SE144" s="111"/>
      <c r="SF144" s="111"/>
      <c r="SG144" s="111"/>
      <c r="SH144" s="111"/>
      <c r="SI144" s="111"/>
      <c r="SJ144" s="111"/>
      <c r="SK144" s="111"/>
      <c r="SL144" s="111"/>
      <c r="SM144" s="111"/>
      <c r="SN144" s="111"/>
      <c r="SO144" s="111"/>
      <c r="SP144" s="111"/>
      <c r="SQ144" s="111"/>
      <c r="SR144" s="111"/>
      <c r="SS144" s="111"/>
      <c r="ST144" s="111"/>
      <c r="SU144" s="111"/>
      <c r="SV144" s="111"/>
      <c r="SW144" s="111"/>
      <c r="SX144" s="111"/>
      <c r="SY144" s="111"/>
      <c r="SZ144" s="111"/>
      <c r="TA144" s="111"/>
      <c r="TB144" s="111"/>
      <c r="TC144" s="111"/>
      <c r="TD144" s="111"/>
      <c r="TE144" s="111"/>
      <c r="TF144" s="111"/>
      <c r="TG144" s="111"/>
      <c r="TH144" s="111"/>
      <c r="TI144" s="111"/>
      <c r="TJ144" s="111"/>
      <c r="TK144" s="111"/>
      <c r="TL144" s="111"/>
      <c r="TM144" s="111"/>
      <c r="TN144" s="111"/>
    </row>
    <row r="145" spans="1:534" x14ac:dyDescent="0.2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7"/>
      <c r="CC145" s="117"/>
      <c r="CD145" s="111"/>
      <c r="CE145" s="111"/>
      <c r="CF145" s="111"/>
      <c r="CG145" s="117"/>
      <c r="CH145" s="117"/>
      <c r="CI145" s="111"/>
      <c r="CJ145" s="111"/>
      <c r="CK145" s="111"/>
      <c r="CL145" s="117"/>
      <c r="CM145" s="111"/>
      <c r="CN145" s="117"/>
      <c r="CO145" s="117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2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  <c r="HG145" s="116"/>
      <c r="HH145" s="111"/>
      <c r="HI145" s="111"/>
      <c r="HJ145" s="111"/>
      <c r="HK145" s="111"/>
      <c r="HL145" s="111"/>
      <c r="HM145" s="111"/>
      <c r="HN145" s="111"/>
      <c r="HO145" s="111"/>
      <c r="HP145" s="111"/>
      <c r="HQ145" s="111"/>
      <c r="HR145" s="111"/>
      <c r="HS145" s="111"/>
      <c r="HT145" s="111"/>
      <c r="HU145" s="111"/>
      <c r="HV145" s="111"/>
      <c r="HW145" s="111"/>
      <c r="HX145" s="111"/>
      <c r="HY145" s="111"/>
      <c r="HZ145" s="111"/>
      <c r="IA145" s="111"/>
      <c r="IB145" s="111"/>
      <c r="IC145" s="111"/>
      <c r="ID145" s="111"/>
      <c r="IE145" s="111"/>
      <c r="IF145" s="111"/>
      <c r="IG145" s="111"/>
      <c r="IH145" s="111"/>
      <c r="II145" s="111"/>
      <c r="IJ145" s="111"/>
      <c r="IK145" s="111"/>
      <c r="IL145" s="111"/>
      <c r="IM145" s="111"/>
      <c r="IN145" s="111"/>
      <c r="IO145" s="111"/>
      <c r="IP145" s="111"/>
      <c r="IQ145" s="111"/>
      <c r="IR145" s="111"/>
      <c r="IS145" s="111"/>
      <c r="IT145" s="111"/>
      <c r="IU145" s="111"/>
      <c r="IV145" s="111"/>
      <c r="IW145" s="111"/>
      <c r="IX145" s="111"/>
      <c r="IY145" s="111"/>
      <c r="IZ145" s="111"/>
      <c r="JA145" s="111"/>
      <c r="JB145" s="111"/>
      <c r="JC145" s="111"/>
      <c r="JD145" s="111"/>
      <c r="JE145" s="111"/>
      <c r="JF145" s="111"/>
      <c r="JG145" s="111"/>
      <c r="JH145" s="111"/>
      <c r="JI145" s="111"/>
      <c r="JJ145" s="111"/>
      <c r="JK145" s="111"/>
      <c r="JL145" s="111"/>
      <c r="JM145" s="111"/>
      <c r="JN145" s="111"/>
      <c r="JO145" s="111"/>
      <c r="JP145" s="111"/>
      <c r="JQ145" s="111"/>
      <c r="JR145" s="111"/>
      <c r="JS145" s="111"/>
      <c r="JT145" s="111"/>
      <c r="JU145" s="111"/>
      <c r="JV145" s="111"/>
      <c r="JW145" s="111"/>
      <c r="JX145" s="111"/>
      <c r="JY145" s="111"/>
      <c r="JZ145" s="111"/>
      <c r="KA145" s="111"/>
      <c r="KB145" s="111"/>
      <c r="KC145" s="111"/>
      <c r="KD145" s="111"/>
      <c r="KE145" s="111"/>
      <c r="KF145" s="111"/>
      <c r="KG145" s="111"/>
      <c r="KH145" s="111"/>
      <c r="KI145" s="111"/>
      <c r="KJ145" s="111"/>
      <c r="KK145" s="111"/>
      <c r="KL145" s="111"/>
      <c r="KM145" s="111"/>
      <c r="KN145" s="111"/>
      <c r="KO145" s="111"/>
      <c r="KP145" s="111"/>
      <c r="KQ145" s="111"/>
      <c r="KR145" s="111"/>
      <c r="KS145" s="111"/>
      <c r="KT145" s="111"/>
      <c r="KU145" s="111"/>
      <c r="KV145" s="111"/>
      <c r="KW145" s="111"/>
      <c r="KX145" s="111"/>
      <c r="KY145" s="111"/>
      <c r="KZ145" s="111"/>
      <c r="LA145" s="111"/>
      <c r="LB145" s="111"/>
      <c r="LC145" s="111"/>
      <c r="LD145" s="111"/>
      <c r="LE145" s="111"/>
      <c r="LF145" s="111"/>
      <c r="LG145" s="111"/>
      <c r="LH145" s="111"/>
      <c r="LI145" s="111"/>
      <c r="LJ145" s="111"/>
      <c r="LK145" s="111"/>
      <c r="LL145" s="111"/>
      <c r="LM145" s="111"/>
      <c r="LN145" s="111"/>
      <c r="LO145" s="111"/>
      <c r="LP145" s="111"/>
      <c r="LQ145" s="111"/>
      <c r="LR145" s="111"/>
      <c r="LS145" s="111"/>
      <c r="LT145" s="111"/>
      <c r="LU145" s="111"/>
      <c r="LV145" s="111"/>
      <c r="LW145" s="111"/>
      <c r="LX145" s="111"/>
      <c r="LY145" s="111"/>
      <c r="LZ145" s="111"/>
      <c r="MA145" s="111"/>
      <c r="MB145" s="111"/>
      <c r="MC145" s="111"/>
      <c r="MD145" s="111"/>
      <c r="ME145" s="111"/>
      <c r="MF145" s="111"/>
      <c r="MG145" s="111"/>
      <c r="MH145" s="111"/>
      <c r="MI145" s="111"/>
      <c r="MJ145" s="111"/>
      <c r="MK145" s="111"/>
      <c r="ML145" s="111"/>
      <c r="MM145" s="111"/>
      <c r="MN145" s="111"/>
      <c r="MO145" s="111"/>
      <c r="MP145" s="111"/>
      <c r="MQ145" s="111"/>
      <c r="MR145" s="111"/>
      <c r="MS145" s="111"/>
      <c r="MT145" s="111"/>
      <c r="MU145" s="111"/>
      <c r="MV145" s="111"/>
      <c r="MW145" s="111"/>
      <c r="MX145" s="111"/>
      <c r="MY145" s="111"/>
      <c r="MZ145" s="111"/>
      <c r="NA145" s="111"/>
      <c r="NB145" s="111"/>
      <c r="NC145" s="111"/>
      <c r="ND145" s="111"/>
      <c r="NE145" s="111"/>
      <c r="NF145" s="111"/>
      <c r="NG145" s="111"/>
      <c r="NH145" s="111"/>
      <c r="NI145" s="111"/>
      <c r="NJ145" s="111"/>
      <c r="NK145" s="111"/>
      <c r="NL145" s="111"/>
      <c r="NM145" s="111"/>
      <c r="NN145" s="111"/>
      <c r="NO145" s="111"/>
      <c r="NP145" s="111"/>
      <c r="NQ145" s="111"/>
      <c r="NR145" s="111"/>
      <c r="NS145" s="111"/>
      <c r="NT145" s="111"/>
      <c r="NU145" s="111"/>
      <c r="NV145" s="111"/>
      <c r="NW145" s="111"/>
      <c r="NX145" s="111"/>
      <c r="NY145" s="111"/>
      <c r="NZ145" s="111"/>
      <c r="OA145" s="111"/>
      <c r="OB145" s="111"/>
      <c r="OC145" s="111"/>
      <c r="OD145" s="111"/>
      <c r="OE145" s="111"/>
      <c r="OF145" s="111"/>
      <c r="OG145" s="111"/>
      <c r="OH145" s="111"/>
      <c r="OI145" s="111"/>
      <c r="OJ145" s="111"/>
      <c r="OK145" s="111"/>
      <c r="OL145" s="111"/>
      <c r="OM145" s="111"/>
      <c r="ON145" s="111"/>
      <c r="OO145" s="111"/>
      <c r="OP145" s="111"/>
      <c r="OQ145" s="111"/>
      <c r="OR145" s="111"/>
      <c r="OS145" s="111"/>
      <c r="OT145" s="111"/>
      <c r="OU145" s="111"/>
      <c r="OV145" s="111"/>
      <c r="OW145" s="111"/>
      <c r="OX145" s="111"/>
      <c r="OY145" s="111"/>
      <c r="OZ145" s="111"/>
      <c r="PA145" s="111"/>
      <c r="PB145" s="111"/>
      <c r="PC145" s="111"/>
      <c r="PD145" s="111"/>
      <c r="PE145" s="111"/>
      <c r="PF145" s="111"/>
      <c r="PG145" s="111"/>
      <c r="PH145" s="111"/>
      <c r="PI145" s="111"/>
      <c r="PJ145" s="111"/>
      <c r="PK145" s="111"/>
      <c r="PL145" s="111"/>
      <c r="PM145" s="111"/>
      <c r="PN145" s="111"/>
      <c r="PO145" s="111"/>
      <c r="PP145" s="111"/>
      <c r="PQ145" s="111"/>
      <c r="PR145" s="111"/>
      <c r="PS145" s="111"/>
      <c r="PT145" s="111"/>
      <c r="PU145" s="111"/>
      <c r="PV145" s="111"/>
      <c r="PW145" s="111"/>
      <c r="PX145" s="111"/>
      <c r="PY145" s="111"/>
      <c r="PZ145" s="111"/>
      <c r="QA145" s="111"/>
      <c r="QB145" s="111"/>
      <c r="QC145" s="111"/>
      <c r="QD145" s="111"/>
      <c r="QE145" s="111"/>
      <c r="QF145" s="111"/>
      <c r="QG145" s="111"/>
      <c r="QH145" s="111"/>
      <c r="QI145" s="111"/>
      <c r="QJ145" s="111"/>
      <c r="QK145" s="111"/>
      <c r="QL145" s="111"/>
      <c r="QM145" s="111"/>
      <c r="QN145" s="111"/>
      <c r="QO145" s="111"/>
      <c r="QP145" s="111"/>
      <c r="QQ145" s="111"/>
      <c r="QR145" s="111"/>
      <c r="QS145" s="111"/>
      <c r="QT145" s="111"/>
      <c r="QU145" s="111"/>
      <c r="QV145" s="111"/>
      <c r="QW145" s="111"/>
      <c r="QX145" s="111"/>
      <c r="QY145" s="111"/>
      <c r="QZ145" s="111"/>
      <c r="RA145" s="111"/>
      <c r="RB145" s="111"/>
      <c r="RC145" s="111"/>
      <c r="RD145" s="111"/>
      <c r="RE145" s="111"/>
      <c r="RF145" s="111"/>
      <c r="RG145" s="111"/>
      <c r="RH145" s="111"/>
      <c r="RI145" s="111"/>
      <c r="RJ145" s="111"/>
      <c r="RK145" s="111"/>
      <c r="RL145" s="111"/>
      <c r="RM145" s="111"/>
      <c r="RN145" s="111"/>
      <c r="RO145" s="111"/>
      <c r="RP145" s="111"/>
      <c r="RQ145" s="111"/>
      <c r="RR145" s="111"/>
      <c r="RS145" s="111"/>
      <c r="RT145" s="111"/>
      <c r="RU145" s="111"/>
      <c r="RV145" s="111"/>
      <c r="RW145" s="111"/>
      <c r="RX145" s="111"/>
      <c r="RY145" s="111"/>
      <c r="RZ145" s="111"/>
      <c r="SA145" s="111"/>
      <c r="SB145" s="111"/>
      <c r="SC145" s="111"/>
      <c r="SD145" s="111"/>
      <c r="SE145" s="111"/>
      <c r="SF145" s="111"/>
      <c r="SG145" s="111"/>
      <c r="SH145" s="111"/>
      <c r="SI145" s="111"/>
      <c r="SJ145" s="111"/>
      <c r="SK145" s="111"/>
      <c r="SL145" s="111"/>
      <c r="SM145" s="111"/>
      <c r="SN145" s="111"/>
      <c r="SO145" s="111"/>
      <c r="SP145" s="111"/>
      <c r="SQ145" s="111"/>
      <c r="SR145" s="111"/>
      <c r="SS145" s="111"/>
      <c r="ST145" s="111"/>
      <c r="SU145" s="111"/>
      <c r="SV145" s="111"/>
      <c r="SW145" s="111"/>
      <c r="SX145" s="111"/>
      <c r="SY145" s="111"/>
      <c r="SZ145" s="111"/>
      <c r="TA145" s="111"/>
      <c r="TB145" s="111"/>
      <c r="TC145" s="111"/>
      <c r="TD145" s="111"/>
      <c r="TE145" s="111"/>
      <c r="TF145" s="111"/>
      <c r="TG145" s="111"/>
      <c r="TH145" s="111"/>
      <c r="TI145" s="111"/>
      <c r="TJ145" s="111"/>
      <c r="TK145" s="111"/>
      <c r="TL145" s="111"/>
      <c r="TM145" s="111"/>
      <c r="TN145" s="111"/>
    </row>
    <row r="146" spans="1:534" x14ac:dyDescent="0.2">
      <c r="A146" s="111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7"/>
      <c r="CC146" s="117"/>
      <c r="CD146" s="111"/>
      <c r="CE146" s="111"/>
      <c r="CF146" s="111"/>
      <c r="CG146" s="117"/>
      <c r="CH146" s="117"/>
      <c r="CI146" s="111"/>
      <c r="CJ146" s="111"/>
      <c r="CK146" s="111"/>
      <c r="CL146" s="117"/>
      <c r="CM146" s="111"/>
      <c r="CN146" s="117"/>
      <c r="CO146" s="117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2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  <c r="HG146" s="116"/>
      <c r="HH146" s="111"/>
      <c r="HI146" s="111"/>
      <c r="HJ146" s="111"/>
      <c r="HK146" s="111"/>
      <c r="HL146" s="111"/>
      <c r="HM146" s="111"/>
      <c r="HN146" s="111"/>
      <c r="HO146" s="111"/>
      <c r="HP146" s="111"/>
      <c r="HQ146" s="111"/>
      <c r="HR146" s="111"/>
      <c r="HS146" s="111"/>
      <c r="HT146" s="111"/>
      <c r="HU146" s="111"/>
      <c r="HV146" s="111"/>
      <c r="HW146" s="111"/>
      <c r="HX146" s="111"/>
      <c r="HY146" s="111"/>
      <c r="HZ146" s="111"/>
      <c r="IA146" s="111"/>
      <c r="IB146" s="111"/>
      <c r="IC146" s="111"/>
      <c r="ID146" s="111"/>
      <c r="IE146" s="111"/>
      <c r="IF146" s="111"/>
      <c r="IG146" s="111"/>
      <c r="IH146" s="111"/>
      <c r="II146" s="111"/>
      <c r="IJ146" s="111"/>
      <c r="IK146" s="111"/>
      <c r="IL146" s="111"/>
      <c r="IM146" s="111"/>
      <c r="IN146" s="111"/>
      <c r="IO146" s="111"/>
      <c r="IP146" s="111"/>
      <c r="IQ146" s="111"/>
      <c r="IR146" s="111"/>
      <c r="IS146" s="111"/>
      <c r="IT146" s="111"/>
      <c r="IU146" s="111"/>
      <c r="IV146" s="111"/>
      <c r="IW146" s="111"/>
      <c r="IX146" s="111"/>
      <c r="IY146" s="111"/>
      <c r="IZ146" s="111"/>
      <c r="JA146" s="111"/>
      <c r="JB146" s="111"/>
      <c r="JC146" s="111"/>
      <c r="JD146" s="111"/>
      <c r="JE146" s="111"/>
      <c r="JF146" s="111"/>
      <c r="JG146" s="111"/>
      <c r="JH146" s="111"/>
      <c r="JI146" s="111"/>
      <c r="JJ146" s="111"/>
      <c r="JK146" s="111"/>
      <c r="JL146" s="111"/>
      <c r="JM146" s="111"/>
      <c r="JN146" s="111"/>
      <c r="JO146" s="111"/>
      <c r="JP146" s="111"/>
      <c r="JQ146" s="111"/>
      <c r="JR146" s="111"/>
      <c r="JS146" s="111"/>
      <c r="JT146" s="111"/>
      <c r="JU146" s="111"/>
      <c r="JV146" s="111"/>
      <c r="JW146" s="111"/>
      <c r="JX146" s="111"/>
      <c r="JY146" s="111"/>
      <c r="JZ146" s="111"/>
      <c r="KA146" s="111"/>
      <c r="KB146" s="111"/>
      <c r="KC146" s="111"/>
      <c r="KD146" s="111"/>
      <c r="KE146" s="111"/>
      <c r="KF146" s="111"/>
      <c r="KG146" s="111"/>
      <c r="KH146" s="111"/>
      <c r="KI146" s="111"/>
      <c r="KJ146" s="111"/>
      <c r="KK146" s="111"/>
      <c r="KL146" s="111"/>
      <c r="KM146" s="111"/>
      <c r="KN146" s="111"/>
      <c r="KO146" s="111"/>
      <c r="KP146" s="111"/>
      <c r="KQ146" s="111"/>
      <c r="KR146" s="111"/>
      <c r="KS146" s="111"/>
      <c r="KT146" s="111"/>
      <c r="KU146" s="111"/>
      <c r="KV146" s="111"/>
      <c r="KW146" s="111"/>
      <c r="KX146" s="111"/>
      <c r="KY146" s="111"/>
      <c r="KZ146" s="111"/>
      <c r="LA146" s="111"/>
      <c r="LB146" s="111"/>
      <c r="LC146" s="111"/>
      <c r="LD146" s="111"/>
      <c r="LE146" s="111"/>
      <c r="LF146" s="111"/>
      <c r="LG146" s="111"/>
      <c r="LH146" s="111"/>
      <c r="LI146" s="111"/>
      <c r="LJ146" s="111"/>
      <c r="LK146" s="111"/>
      <c r="LL146" s="111"/>
      <c r="LM146" s="111"/>
      <c r="LN146" s="111"/>
      <c r="LO146" s="111"/>
      <c r="LP146" s="111"/>
      <c r="LQ146" s="111"/>
      <c r="LR146" s="111"/>
      <c r="LS146" s="111"/>
      <c r="LT146" s="111"/>
      <c r="LU146" s="111"/>
      <c r="LV146" s="111"/>
      <c r="LW146" s="111"/>
      <c r="LX146" s="111"/>
      <c r="LY146" s="111"/>
      <c r="LZ146" s="111"/>
      <c r="MA146" s="111"/>
      <c r="MB146" s="111"/>
      <c r="MC146" s="111"/>
      <c r="MD146" s="111"/>
      <c r="ME146" s="111"/>
      <c r="MF146" s="111"/>
      <c r="MG146" s="111"/>
      <c r="MH146" s="111"/>
      <c r="MI146" s="111"/>
      <c r="MJ146" s="111"/>
      <c r="MK146" s="111"/>
      <c r="ML146" s="111"/>
      <c r="MM146" s="111"/>
      <c r="MN146" s="111"/>
      <c r="MO146" s="111"/>
      <c r="MP146" s="111"/>
      <c r="MQ146" s="111"/>
      <c r="MR146" s="111"/>
      <c r="MS146" s="111"/>
      <c r="MT146" s="111"/>
      <c r="MU146" s="111"/>
      <c r="MV146" s="111"/>
      <c r="MW146" s="111"/>
      <c r="MX146" s="111"/>
      <c r="MY146" s="111"/>
      <c r="MZ146" s="111"/>
      <c r="NA146" s="111"/>
      <c r="NB146" s="111"/>
      <c r="NC146" s="111"/>
      <c r="ND146" s="111"/>
      <c r="NE146" s="111"/>
      <c r="NF146" s="111"/>
      <c r="NG146" s="111"/>
      <c r="NH146" s="111"/>
      <c r="NI146" s="111"/>
      <c r="NJ146" s="111"/>
      <c r="NK146" s="111"/>
      <c r="NL146" s="111"/>
      <c r="NM146" s="111"/>
      <c r="NN146" s="111"/>
      <c r="NO146" s="111"/>
      <c r="NP146" s="111"/>
      <c r="NQ146" s="111"/>
      <c r="NR146" s="111"/>
      <c r="NS146" s="111"/>
      <c r="NT146" s="111"/>
      <c r="NU146" s="111"/>
      <c r="NV146" s="111"/>
      <c r="NW146" s="111"/>
      <c r="NX146" s="111"/>
      <c r="NY146" s="111"/>
      <c r="NZ146" s="111"/>
      <c r="OA146" s="111"/>
      <c r="OB146" s="111"/>
      <c r="OC146" s="111"/>
      <c r="OD146" s="111"/>
      <c r="OE146" s="111"/>
      <c r="OF146" s="111"/>
      <c r="OG146" s="111"/>
      <c r="OH146" s="111"/>
      <c r="OI146" s="111"/>
      <c r="OJ146" s="111"/>
      <c r="OK146" s="111"/>
      <c r="OL146" s="111"/>
      <c r="OM146" s="111"/>
      <c r="ON146" s="111"/>
      <c r="OO146" s="111"/>
      <c r="OP146" s="111"/>
      <c r="OQ146" s="111"/>
      <c r="OR146" s="111"/>
      <c r="OS146" s="111"/>
      <c r="OT146" s="111"/>
      <c r="OU146" s="111"/>
      <c r="OV146" s="111"/>
      <c r="OW146" s="111"/>
      <c r="OX146" s="111"/>
      <c r="OY146" s="111"/>
      <c r="OZ146" s="111"/>
      <c r="PA146" s="111"/>
      <c r="PB146" s="111"/>
      <c r="PC146" s="111"/>
      <c r="PD146" s="111"/>
      <c r="PE146" s="111"/>
      <c r="PF146" s="111"/>
      <c r="PG146" s="111"/>
      <c r="PH146" s="111"/>
      <c r="PI146" s="111"/>
      <c r="PJ146" s="111"/>
      <c r="PK146" s="111"/>
      <c r="PL146" s="111"/>
      <c r="PM146" s="111"/>
      <c r="PN146" s="111"/>
      <c r="PO146" s="111"/>
      <c r="PP146" s="111"/>
      <c r="PQ146" s="111"/>
      <c r="PR146" s="111"/>
      <c r="PS146" s="111"/>
      <c r="PT146" s="111"/>
      <c r="PU146" s="111"/>
      <c r="PV146" s="111"/>
      <c r="PW146" s="111"/>
      <c r="PX146" s="111"/>
      <c r="PY146" s="111"/>
      <c r="PZ146" s="111"/>
      <c r="QA146" s="111"/>
      <c r="QB146" s="111"/>
      <c r="QC146" s="111"/>
      <c r="QD146" s="111"/>
      <c r="QE146" s="111"/>
      <c r="QF146" s="111"/>
      <c r="QG146" s="111"/>
      <c r="QH146" s="111"/>
      <c r="QI146" s="111"/>
      <c r="QJ146" s="111"/>
      <c r="QK146" s="111"/>
      <c r="QL146" s="111"/>
      <c r="QM146" s="111"/>
      <c r="QN146" s="111"/>
      <c r="QO146" s="111"/>
      <c r="QP146" s="111"/>
      <c r="QQ146" s="111"/>
      <c r="QR146" s="111"/>
      <c r="QS146" s="111"/>
      <c r="QT146" s="111"/>
      <c r="QU146" s="111"/>
      <c r="QV146" s="111"/>
      <c r="QW146" s="111"/>
      <c r="QX146" s="111"/>
      <c r="QY146" s="111"/>
      <c r="QZ146" s="111"/>
      <c r="RA146" s="111"/>
      <c r="RB146" s="111"/>
      <c r="RC146" s="111"/>
      <c r="RD146" s="111"/>
      <c r="RE146" s="111"/>
      <c r="RF146" s="111"/>
      <c r="RG146" s="111"/>
      <c r="RH146" s="111"/>
      <c r="RI146" s="111"/>
      <c r="RJ146" s="111"/>
      <c r="RK146" s="111"/>
      <c r="RL146" s="111"/>
      <c r="RM146" s="111"/>
      <c r="RN146" s="111"/>
      <c r="RO146" s="111"/>
      <c r="RP146" s="111"/>
      <c r="RQ146" s="111"/>
      <c r="RR146" s="111"/>
      <c r="RS146" s="111"/>
      <c r="RT146" s="111"/>
      <c r="RU146" s="111"/>
      <c r="RV146" s="111"/>
      <c r="RW146" s="111"/>
      <c r="RX146" s="111"/>
      <c r="RY146" s="111"/>
      <c r="RZ146" s="111"/>
      <c r="SA146" s="111"/>
      <c r="SB146" s="111"/>
      <c r="SC146" s="111"/>
      <c r="SD146" s="111"/>
      <c r="SE146" s="111"/>
      <c r="SF146" s="111"/>
      <c r="SG146" s="111"/>
      <c r="SH146" s="111"/>
      <c r="SI146" s="111"/>
      <c r="SJ146" s="111"/>
      <c r="SK146" s="111"/>
      <c r="SL146" s="111"/>
      <c r="SM146" s="111"/>
      <c r="SN146" s="111"/>
      <c r="SO146" s="111"/>
      <c r="SP146" s="111"/>
      <c r="SQ146" s="111"/>
      <c r="SR146" s="111"/>
      <c r="SS146" s="111"/>
      <c r="ST146" s="111"/>
      <c r="SU146" s="111"/>
      <c r="SV146" s="111"/>
      <c r="SW146" s="111"/>
      <c r="SX146" s="111"/>
      <c r="SY146" s="111"/>
      <c r="SZ146" s="111"/>
      <c r="TA146" s="111"/>
      <c r="TB146" s="111"/>
      <c r="TC146" s="111"/>
      <c r="TD146" s="111"/>
      <c r="TE146" s="111"/>
      <c r="TF146" s="111"/>
      <c r="TG146" s="111"/>
      <c r="TH146" s="111"/>
      <c r="TI146" s="111"/>
      <c r="TJ146" s="111"/>
      <c r="TK146" s="111"/>
      <c r="TL146" s="111"/>
      <c r="TM146" s="111"/>
      <c r="TN146" s="111"/>
    </row>
    <row r="147" spans="1:534" x14ac:dyDescent="0.2">
      <c r="A147" s="111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7"/>
      <c r="CC147" s="117"/>
      <c r="CD147" s="111"/>
      <c r="CE147" s="111"/>
      <c r="CF147" s="111"/>
      <c r="CG147" s="117"/>
      <c r="CH147" s="117"/>
      <c r="CI147" s="111"/>
      <c r="CJ147" s="111"/>
      <c r="CK147" s="111"/>
      <c r="CL147" s="117"/>
      <c r="CM147" s="111"/>
      <c r="CN147" s="117"/>
      <c r="CO147" s="117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2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  <c r="HG147" s="116"/>
      <c r="HH147" s="111"/>
      <c r="HI147" s="111"/>
      <c r="HJ147" s="111"/>
      <c r="HK147" s="111"/>
      <c r="HL147" s="111"/>
      <c r="HM147" s="111"/>
      <c r="HN147" s="111"/>
      <c r="HO147" s="111"/>
      <c r="HP147" s="111"/>
      <c r="HQ147" s="111"/>
      <c r="HR147" s="111"/>
      <c r="HS147" s="111"/>
      <c r="HT147" s="111"/>
      <c r="HU147" s="111"/>
      <c r="HV147" s="111"/>
      <c r="HW147" s="111"/>
      <c r="HX147" s="111"/>
      <c r="HY147" s="111"/>
      <c r="HZ147" s="111"/>
      <c r="IA147" s="111"/>
      <c r="IB147" s="111"/>
      <c r="IC147" s="111"/>
      <c r="ID147" s="111"/>
      <c r="IE147" s="111"/>
      <c r="IF147" s="111"/>
      <c r="IG147" s="111"/>
      <c r="IH147" s="111"/>
      <c r="II147" s="111"/>
      <c r="IJ147" s="111"/>
      <c r="IK147" s="111"/>
      <c r="IL147" s="111"/>
      <c r="IM147" s="111"/>
      <c r="IN147" s="111"/>
      <c r="IO147" s="111"/>
      <c r="IP147" s="111"/>
      <c r="IQ147" s="111"/>
      <c r="IR147" s="111"/>
      <c r="IS147" s="111"/>
      <c r="IT147" s="111"/>
      <c r="IU147" s="111"/>
      <c r="IV147" s="111"/>
      <c r="IW147" s="111"/>
      <c r="IX147" s="111"/>
      <c r="IY147" s="111"/>
      <c r="IZ147" s="111"/>
      <c r="JA147" s="111"/>
      <c r="JB147" s="111"/>
      <c r="JC147" s="111"/>
      <c r="JD147" s="111"/>
      <c r="JE147" s="111"/>
      <c r="JF147" s="111"/>
      <c r="JG147" s="111"/>
      <c r="JH147" s="111"/>
      <c r="JI147" s="111"/>
      <c r="JJ147" s="111"/>
      <c r="JK147" s="111"/>
      <c r="JL147" s="111"/>
      <c r="JM147" s="111"/>
      <c r="JN147" s="111"/>
      <c r="JO147" s="111"/>
      <c r="JP147" s="111"/>
      <c r="JQ147" s="111"/>
      <c r="JR147" s="111"/>
      <c r="JS147" s="111"/>
      <c r="JT147" s="111"/>
      <c r="JU147" s="111"/>
      <c r="JV147" s="111"/>
      <c r="JW147" s="111"/>
      <c r="JX147" s="111"/>
      <c r="JY147" s="111"/>
      <c r="JZ147" s="111"/>
      <c r="KA147" s="111"/>
      <c r="KB147" s="111"/>
      <c r="KC147" s="111"/>
      <c r="KD147" s="111"/>
      <c r="KE147" s="111"/>
      <c r="KF147" s="111"/>
      <c r="KG147" s="111"/>
      <c r="KH147" s="111"/>
      <c r="KI147" s="111"/>
      <c r="KJ147" s="111"/>
      <c r="KK147" s="111"/>
      <c r="KL147" s="111"/>
      <c r="KM147" s="111"/>
      <c r="KN147" s="111"/>
      <c r="KO147" s="111"/>
      <c r="KP147" s="111"/>
      <c r="KQ147" s="111"/>
      <c r="KR147" s="111"/>
      <c r="KS147" s="111"/>
      <c r="KT147" s="111"/>
      <c r="KU147" s="111"/>
      <c r="KV147" s="111"/>
      <c r="KW147" s="111"/>
      <c r="KX147" s="111"/>
      <c r="KY147" s="111"/>
      <c r="KZ147" s="111"/>
      <c r="LA147" s="111"/>
      <c r="LB147" s="111"/>
      <c r="LC147" s="111"/>
      <c r="LD147" s="111"/>
      <c r="LE147" s="111"/>
      <c r="LF147" s="111"/>
      <c r="LG147" s="111"/>
      <c r="LH147" s="111"/>
      <c r="LI147" s="111"/>
      <c r="LJ147" s="111"/>
      <c r="LK147" s="111"/>
      <c r="LL147" s="111"/>
      <c r="LM147" s="111"/>
      <c r="LN147" s="111"/>
      <c r="LO147" s="111"/>
      <c r="LP147" s="111"/>
      <c r="LQ147" s="111"/>
      <c r="LR147" s="111"/>
      <c r="LS147" s="111"/>
      <c r="LT147" s="111"/>
      <c r="LU147" s="111"/>
      <c r="LV147" s="111"/>
      <c r="LW147" s="111"/>
      <c r="LX147" s="111"/>
      <c r="LY147" s="111"/>
      <c r="LZ147" s="111"/>
      <c r="MA147" s="111"/>
      <c r="MB147" s="111"/>
      <c r="MC147" s="111"/>
      <c r="MD147" s="111"/>
      <c r="ME147" s="111"/>
      <c r="MF147" s="111"/>
      <c r="MG147" s="111"/>
      <c r="MH147" s="111"/>
      <c r="MI147" s="111"/>
      <c r="MJ147" s="111"/>
      <c r="MK147" s="111"/>
      <c r="ML147" s="111"/>
      <c r="MM147" s="111"/>
      <c r="MN147" s="111"/>
      <c r="MO147" s="111"/>
      <c r="MP147" s="111"/>
      <c r="MQ147" s="111"/>
      <c r="MR147" s="111"/>
      <c r="MS147" s="111"/>
      <c r="MT147" s="111"/>
      <c r="MU147" s="111"/>
      <c r="MV147" s="111"/>
      <c r="MW147" s="111"/>
      <c r="MX147" s="111"/>
      <c r="MY147" s="111"/>
      <c r="MZ147" s="111"/>
      <c r="NA147" s="111"/>
      <c r="NB147" s="111"/>
      <c r="NC147" s="111"/>
      <c r="ND147" s="111"/>
      <c r="NE147" s="111"/>
      <c r="NF147" s="111"/>
      <c r="NG147" s="111"/>
      <c r="NH147" s="111"/>
      <c r="NI147" s="111"/>
      <c r="NJ147" s="111"/>
      <c r="NK147" s="111"/>
      <c r="NL147" s="111"/>
      <c r="NM147" s="111"/>
      <c r="NN147" s="111"/>
      <c r="NO147" s="111"/>
      <c r="NP147" s="111"/>
      <c r="NQ147" s="111"/>
      <c r="NR147" s="111"/>
      <c r="NS147" s="111"/>
      <c r="NT147" s="111"/>
      <c r="NU147" s="111"/>
      <c r="NV147" s="111"/>
      <c r="NW147" s="111"/>
      <c r="NX147" s="111"/>
      <c r="NY147" s="111"/>
      <c r="NZ147" s="111"/>
      <c r="OA147" s="111"/>
      <c r="OB147" s="111"/>
      <c r="OC147" s="111"/>
      <c r="OD147" s="111"/>
      <c r="OE147" s="111"/>
      <c r="OF147" s="111"/>
      <c r="OG147" s="111"/>
      <c r="OH147" s="111"/>
      <c r="OI147" s="111"/>
      <c r="OJ147" s="111"/>
      <c r="OK147" s="111"/>
      <c r="OL147" s="111"/>
      <c r="OM147" s="111"/>
      <c r="ON147" s="111"/>
      <c r="OO147" s="111"/>
      <c r="OP147" s="111"/>
      <c r="OQ147" s="111"/>
      <c r="OR147" s="111"/>
      <c r="OS147" s="111"/>
      <c r="OT147" s="111"/>
      <c r="OU147" s="111"/>
      <c r="OV147" s="111"/>
      <c r="OW147" s="111"/>
      <c r="OX147" s="111"/>
      <c r="OY147" s="111"/>
      <c r="OZ147" s="111"/>
      <c r="PA147" s="111"/>
      <c r="PB147" s="111"/>
      <c r="PC147" s="111"/>
      <c r="PD147" s="111"/>
      <c r="PE147" s="111"/>
      <c r="PF147" s="111"/>
      <c r="PG147" s="111"/>
      <c r="PH147" s="111"/>
      <c r="PI147" s="111"/>
      <c r="PJ147" s="111"/>
      <c r="PK147" s="111"/>
      <c r="PL147" s="111"/>
      <c r="PM147" s="111"/>
      <c r="PN147" s="111"/>
      <c r="PO147" s="111"/>
      <c r="PP147" s="111"/>
      <c r="PQ147" s="111"/>
      <c r="PR147" s="111"/>
      <c r="PS147" s="111"/>
      <c r="PT147" s="111"/>
      <c r="PU147" s="111"/>
      <c r="PV147" s="111"/>
      <c r="PW147" s="111"/>
      <c r="PX147" s="111"/>
      <c r="PY147" s="111"/>
      <c r="PZ147" s="111"/>
      <c r="QA147" s="111"/>
      <c r="QB147" s="111"/>
      <c r="QC147" s="111"/>
      <c r="QD147" s="111"/>
      <c r="QE147" s="111"/>
      <c r="QF147" s="111"/>
      <c r="QG147" s="111"/>
      <c r="QH147" s="111"/>
      <c r="QI147" s="111"/>
      <c r="QJ147" s="111"/>
      <c r="QK147" s="111"/>
      <c r="QL147" s="111"/>
      <c r="QM147" s="111"/>
      <c r="QN147" s="111"/>
      <c r="QO147" s="111"/>
      <c r="QP147" s="111"/>
      <c r="QQ147" s="111"/>
      <c r="QR147" s="111"/>
      <c r="QS147" s="111"/>
      <c r="QT147" s="111"/>
      <c r="QU147" s="111"/>
      <c r="QV147" s="111"/>
      <c r="QW147" s="111"/>
      <c r="QX147" s="111"/>
      <c r="QY147" s="111"/>
      <c r="QZ147" s="111"/>
      <c r="RA147" s="111"/>
      <c r="RB147" s="111"/>
      <c r="RC147" s="111"/>
      <c r="RD147" s="111"/>
      <c r="RE147" s="111"/>
      <c r="RF147" s="111"/>
      <c r="RG147" s="111"/>
      <c r="RH147" s="111"/>
      <c r="RI147" s="111"/>
      <c r="RJ147" s="111"/>
      <c r="RK147" s="111"/>
      <c r="RL147" s="111"/>
      <c r="RM147" s="111"/>
      <c r="RN147" s="111"/>
      <c r="RO147" s="111"/>
      <c r="RP147" s="111"/>
      <c r="RQ147" s="111"/>
      <c r="RR147" s="111"/>
      <c r="RS147" s="111"/>
      <c r="RT147" s="111"/>
      <c r="RU147" s="111"/>
      <c r="RV147" s="111"/>
      <c r="RW147" s="111"/>
      <c r="RX147" s="111"/>
      <c r="RY147" s="111"/>
      <c r="RZ147" s="111"/>
      <c r="SA147" s="111"/>
      <c r="SB147" s="111"/>
      <c r="SC147" s="111"/>
      <c r="SD147" s="111"/>
      <c r="SE147" s="111"/>
      <c r="SF147" s="111"/>
      <c r="SG147" s="111"/>
      <c r="SH147" s="111"/>
      <c r="SI147" s="111"/>
      <c r="SJ147" s="111"/>
      <c r="SK147" s="111"/>
      <c r="SL147" s="111"/>
      <c r="SM147" s="111"/>
      <c r="SN147" s="111"/>
      <c r="SO147" s="111"/>
      <c r="SP147" s="111"/>
      <c r="SQ147" s="111"/>
      <c r="SR147" s="111"/>
      <c r="SS147" s="111"/>
      <c r="ST147" s="111"/>
      <c r="SU147" s="111"/>
      <c r="SV147" s="111"/>
      <c r="SW147" s="111"/>
      <c r="SX147" s="111"/>
      <c r="SY147" s="111"/>
      <c r="SZ147" s="111"/>
      <c r="TA147" s="111"/>
      <c r="TB147" s="111"/>
      <c r="TC147" s="111"/>
      <c r="TD147" s="111"/>
      <c r="TE147" s="111"/>
      <c r="TF147" s="111"/>
      <c r="TG147" s="111"/>
      <c r="TH147" s="111"/>
      <c r="TI147" s="111"/>
      <c r="TJ147" s="111"/>
      <c r="TK147" s="111"/>
      <c r="TL147" s="111"/>
      <c r="TM147" s="111"/>
      <c r="TN147" s="111"/>
    </row>
    <row r="148" spans="1:534" x14ac:dyDescent="0.2">
      <c r="A148" s="111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7"/>
      <c r="CC148" s="117"/>
      <c r="CD148" s="111"/>
      <c r="CE148" s="111"/>
      <c r="CF148" s="111"/>
      <c r="CG148" s="117"/>
      <c r="CH148" s="117"/>
      <c r="CI148" s="111"/>
      <c r="CJ148" s="111"/>
      <c r="CK148" s="111"/>
      <c r="CL148" s="117"/>
      <c r="CM148" s="111"/>
      <c r="CN148" s="117"/>
      <c r="CO148" s="117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2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  <c r="HG148" s="116"/>
      <c r="HH148" s="111"/>
      <c r="HI148" s="111"/>
      <c r="HJ148" s="111"/>
      <c r="HK148" s="111"/>
      <c r="HL148" s="111"/>
      <c r="HM148" s="111"/>
      <c r="HN148" s="111"/>
      <c r="HO148" s="111"/>
      <c r="HP148" s="111"/>
      <c r="HQ148" s="111"/>
      <c r="HR148" s="111"/>
      <c r="HS148" s="111"/>
      <c r="HT148" s="111"/>
      <c r="HU148" s="111"/>
      <c r="HV148" s="111"/>
      <c r="HW148" s="111"/>
      <c r="HX148" s="111"/>
      <c r="HY148" s="111"/>
      <c r="HZ148" s="111"/>
      <c r="IA148" s="111"/>
      <c r="IB148" s="111"/>
      <c r="IC148" s="111"/>
      <c r="ID148" s="111"/>
      <c r="IE148" s="111"/>
      <c r="IF148" s="111"/>
      <c r="IG148" s="111"/>
      <c r="IH148" s="111"/>
      <c r="II148" s="111"/>
      <c r="IJ148" s="111"/>
      <c r="IK148" s="111"/>
      <c r="IL148" s="111"/>
      <c r="IM148" s="111"/>
      <c r="IN148" s="111"/>
      <c r="IO148" s="111"/>
      <c r="IP148" s="111"/>
      <c r="IQ148" s="111"/>
      <c r="IR148" s="111"/>
      <c r="IS148" s="111"/>
      <c r="IT148" s="111"/>
      <c r="IU148" s="111"/>
      <c r="IV148" s="111"/>
      <c r="IW148" s="111"/>
      <c r="IX148" s="111"/>
      <c r="IY148" s="111"/>
      <c r="IZ148" s="111"/>
      <c r="JA148" s="111"/>
      <c r="JB148" s="111"/>
      <c r="JC148" s="111"/>
      <c r="JD148" s="111"/>
      <c r="JE148" s="111"/>
      <c r="JF148" s="111"/>
      <c r="JG148" s="111"/>
      <c r="JH148" s="111"/>
      <c r="JI148" s="111"/>
      <c r="JJ148" s="111"/>
      <c r="JK148" s="111"/>
      <c r="JL148" s="111"/>
      <c r="JM148" s="111"/>
      <c r="JN148" s="111"/>
      <c r="JO148" s="111"/>
      <c r="JP148" s="111"/>
      <c r="JQ148" s="111"/>
      <c r="JR148" s="111"/>
      <c r="JS148" s="111"/>
      <c r="JT148" s="111"/>
      <c r="JU148" s="111"/>
      <c r="JV148" s="111"/>
      <c r="JW148" s="111"/>
      <c r="JX148" s="111"/>
      <c r="JY148" s="111"/>
      <c r="JZ148" s="111"/>
      <c r="KA148" s="111"/>
      <c r="KB148" s="111"/>
      <c r="KC148" s="111"/>
      <c r="KD148" s="111"/>
      <c r="KE148" s="111"/>
      <c r="KF148" s="111"/>
      <c r="KG148" s="111"/>
      <c r="KH148" s="111"/>
      <c r="KI148" s="111"/>
      <c r="KJ148" s="111"/>
      <c r="KK148" s="111"/>
      <c r="KL148" s="111"/>
      <c r="KM148" s="111"/>
      <c r="KN148" s="111"/>
      <c r="KO148" s="111"/>
      <c r="KP148" s="111"/>
      <c r="KQ148" s="111"/>
      <c r="KR148" s="111"/>
      <c r="KS148" s="111"/>
      <c r="KT148" s="111"/>
      <c r="KU148" s="111"/>
      <c r="KV148" s="111"/>
      <c r="KW148" s="111"/>
      <c r="KX148" s="111"/>
      <c r="KY148" s="111"/>
      <c r="KZ148" s="111"/>
      <c r="LA148" s="111"/>
      <c r="LB148" s="111"/>
      <c r="LC148" s="111"/>
      <c r="LD148" s="111"/>
      <c r="LE148" s="111"/>
      <c r="LF148" s="111"/>
      <c r="LG148" s="111"/>
      <c r="LH148" s="111"/>
      <c r="LI148" s="111"/>
      <c r="LJ148" s="111"/>
      <c r="LK148" s="111"/>
      <c r="LL148" s="111"/>
      <c r="LM148" s="111"/>
      <c r="LN148" s="111"/>
      <c r="LO148" s="111"/>
      <c r="LP148" s="111"/>
      <c r="LQ148" s="111"/>
      <c r="LR148" s="111"/>
      <c r="LS148" s="111"/>
      <c r="LT148" s="111"/>
      <c r="LU148" s="111"/>
      <c r="LV148" s="111"/>
      <c r="LW148" s="111"/>
      <c r="LX148" s="111"/>
      <c r="LY148" s="111"/>
      <c r="LZ148" s="111"/>
      <c r="MA148" s="111"/>
      <c r="MB148" s="111"/>
      <c r="MC148" s="111"/>
      <c r="MD148" s="111"/>
      <c r="ME148" s="111"/>
      <c r="MF148" s="111"/>
      <c r="MG148" s="111"/>
      <c r="MH148" s="111"/>
      <c r="MI148" s="111"/>
      <c r="MJ148" s="111"/>
      <c r="MK148" s="111"/>
      <c r="ML148" s="111"/>
      <c r="MM148" s="111"/>
      <c r="MN148" s="111"/>
      <c r="MO148" s="111"/>
      <c r="MP148" s="111"/>
      <c r="MQ148" s="111"/>
      <c r="MR148" s="111"/>
      <c r="MS148" s="111"/>
      <c r="MT148" s="111"/>
      <c r="MU148" s="111"/>
      <c r="MV148" s="111"/>
      <c r="MW148" s="111"/>
      <c r="MX148" s="111"/>
      <c r="MY148" s="111"/>
      <c r="MZ148" s="111"/>
      <c r="NA148" s="111"/>
      <c r="NB148" s="111"/>
      <c r="NC148" s="111"/>
      <c r="ND148" s="111"/>
      <c r="NE148" s="111"/>
      <c r="NF148" s="111"/>
      <c r="NG148" s="111"/>
      <c r="NH148" s="111"/>
      <c r="NI148" s="111"/>
      <c r="NJ148" s="111"/>
      <c r="NK148" s="111"/>
      <c r="NL148" s="111"/>
      <c r="NM148" s="111"/>
      <c r="NN148" s="111"/>
      <c r="NO148" s="111"/>
      <c r="NP148" s="111"/>
      <c r="NQ148" s="111"/>
      <c r="NR148" s="111"/>
      <c r="NS148" s="111"/>
      <c r="NT148" s="111"/>
      <c r="NU148" s="111"/>
      <c r="NV148" s="111"/>
      <c r="NW148" s="111"/>
      <c r="NX148" s="111"/>
      <c r="NY148" s="111"/>
      <c r="NZ148" s="111"/>
      <c r="OA148" s="111"/>
      <c r="OB148" s="111"/>
      <c r="OC148" s="111"/>
      <c r="OD148" s="111"/>
      <c r="OE148" s="111"/>
      <c r="OF148" s="111"/>
      <c r="OG148" s="111"/>
      <c r="OH148" s="111"/>
      <c r="OI148" s="111"/>
      <c r="OJ148" s="111"/>
      <c r="OK148" s="111"/>
      <c r="OL148" s="111"/>
      <c r="OM148" s="111"/>
      <c r="ON148" s="111"/>
      <c r="OO148" s="111"/>
      <c r="OP148" s="111"/>
      <c r="OQ148" s="111"/>
      <c r="OR148" s="111"/>
      <c r="OS148" s="111"/>
      <c r="OT148" s="111"/>
      <c r="OU148" s="111"/>
      <c r="OV148" s="111"/>
      <c r="OW148" s="111"/>
      <c r="OX148" s="111"/>
      <c r="OY148" s="111"/>
      <c r="OZ148" s="111"/>
      <c r="PA148" s="111"/>
      <c r="PB148" s="111"/>
      <c r="PC148" s="111"/>
      <c r="PD148" s="111"/>
      <c r="PE148" s="111"/>
      <c r="PF148" s="111"/>
      <c r="PG148" s="111"/>
      <c r="PH148" s="111"/>
      <c r="PI148" s="111"/>
      <c r="PJ148" s="111"/>
      <c r="PK148" s="111"/>
      <c r="PL148" s="111"/>
      <c r="PM148" s="111"/>
      <c r="PN148" s="111"/>
      <c r="PO148" s="111"/>
      <c r="PP148" s="111"/>
      <c r="PQ148" s="111"/>
      <c r="PR148" s="111"/>
      <c r="PS148" s="111"/>
      <c r="PT148" s="111"/>
      <c r="PU148" s="111"/>
      <c r="PV148" s="111"/>
      <c r="PW148" s="111"/>
      <c r="PX148" s="111"/>
      <c r="PY148" s="111"/>
      <c r="PZ148" s="111"/>
      <c r="QA148" s="111"/>
      <c r="QB148" s="111"/>
      <c r="QC148" s="111"/>
      <c r="QD148" s="111"/>
      <c r="QE148" s="111"/>
      <c r="QF148" s="111"/>
      <c r="QG148" s="111"/>
      <c r="QH148" s="111"/>
      <c r="QI148" s="111"/>
      <c r="QJ148" s="111"/>
      <c r="QK148" s="111"/>
      <c r="QL148" s="111"/>
      <c r="QM148" s="111"/>
      <c r="QN148" s="111"/>
      <c r="QO148" s="111"/>
      <c r="QP148" s="111"/>
      <c r="QQ148" s="111"/>
      <c r="QR148" s="111"/>
      <c r="QS148" s="111"/>
      <c r="QT148" s="111"/>
      <c r="QU148" s="111"/>
      <c r="QV148" s="111"/>
      <c r="QW148" s="111"/>
      <c r="QX148" s="111"/>
      <c r="QY148" s="111"/>
      <c r="QZ148" s="111"/>
      <c r="RA148" s="111"/>
      <c r="RB148" s="111"/>
      <c r="RC148" s="111"/>
      <c r="RD148" s="111"/>
      <c r="RE148" s="111"/>
      <c r="RF148" s="111"/>
      <c r="RG148" s="111"/>
      <c r="RH148" s="111"/>
      <c r="RI148" s="111"/>
      <c r="RJ148" s="111"/>
      <c r="RK148" s="111"/>
      <c r="RL148" s="111"/>
      <c r="RM148" s="111"/>
      <c r="RN148" s="111"/>
      <c r="RO148" s="111"/>
      <c r="RP148" s="111"/>
      <c r="RQ148" s="111"/>
      <c r="RR148" s="111"/>
      <c r="RS148" s="111"/>
      <c r="RT148" s="111"/>
      <c r="RU148" s="111"/>
      <c r="RV148" s="111"/>
      <c r="RW148" s="111"/>
      <c r="RX148" s="111"/>
      <c r="RY148" s="111"/>
      <c r="RZ148" s="111"/>
      <c r="SA148" s="111"/>
      <c r="SB148" s="111"/>
      <c r="SC148" s="111"/>
      <c r="SD148" s="111"/>
      <c r="SE148" s="111"/>
      <c r="SF148" s="111"/>
      <c r="SG148" s="111"/>
      <c r="SH148" s="111"/>
      <c r="SI148" s="111"/>
      <c r="SJ148" s="111"/>
      <c r="SK148" s="111"/>
      <c r="SL148" s="111"/>
      <c r="SM148" s="111"/>
      <c r="SN148" s="111"/>
      <c r="SO148" s="111"/>
      <c r="SP148" s="111"/>
      <c r="SQ148" s="111"/>
      <c r="SR148" s="111"/>
      <c r="SS148" s="111"/>
      <c r="ST148" s="111"/>
      <c r="SU148" s="111"/>
      <c r="SV148" s="111"/>
      <c r="SW148" s="111"/>
      <c r="SX148" s="111"/>
      <c r="SY148" s="111"/>
      <c r="SZ148" s="111"/>
      <c r="TA148" s="111"/>
      <c r="TB148" s="111"/>
      <c r="TC148" s="111"/>
      <c r="TD148" s="111"/>
      <c r="TE148" s="111"/>
      <c r="TF148" s="111"/>
      <c r="TG148" s="111"/>
      <c r="TH148" s="111"/>
      <c r="TI148" s="111"/>
      <c r="TJ148" s="111"/>
      <c r="TK148" s="111"/>
      <c r="TL148" s="111"/>
      <c r="TM148" s="111"/>
      <c r="TN148" s="111"/>
    </row>
    <row r="149" spans="1:534" x14ac:dyDescent="0.2">
      <c r="A149" s="111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7"/>
      <c r="CC149" s="117"/>
      <c r="CD149" s="111"/>
      <c r="CE149" s="111"/>
      <c r="CF149" s="111"/>
      <c r="CG149" s="117"/>
      <c r="CH149" s="117"/>
      <c r="CI149" s="111"/>
      <c r="CJ149" s="111"/>
      <c r="CK149" s="111"/>
      <c r="CL149" s="117"/>
      <c r="CM149" s="111"/>
      <c r="CN149" s="117"/>
      <c r="CO149" s="117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2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  <c r="HG149" s="116"/>
      <c r="HH149" s="111"/>
      <c r="HI149" s="111"/>
      <c r="HJ149" s="111"/>
      <c r="HK149" s="111"/>
      <c r="HL149" s="111"/>
      <c r="HM149" s="111"/>
      <c r="HN149" s="111"/>
      <c r="HO149" s="111"/>
      <c r="HP149" s="111"/>
      <c r="HQ149" s="111"/>
      <c r="HR149" s="111"/>
      <c r="HS149" s="111"/>
      <c r="HT149" s="111"/>
      <c r="HU149" s="111"/>
      <c r="HV149" s="111"/>
      <c r="HW149" s="111"/>
      <c r="HX149" s="111"/>
      <c r="HY149" s="111"/>
      <c r="HZ149" s="111"/>
      <c r="IA149" s="111"/>
      <c r="IB149" s="111"/>
      <c r="IC149" s="111"/>
      <c r="ID149" s="111"/>
      <c r="IE149" s="111"/>
      <c r="IF149" s="111"/>
      <c r="IG149" s="111"/>
      <c r="IH149" s="111"/>
      <c r="II149" s="111"/>
      <c r="IJ149" s="111"/>
      <c r="IK149" s="111"/>
      <c r="IL149" s="111"/>
      <c r="IM149" s="111"/>
      <c r="IN149" s="111"/>
      <c r="IO149" s="111"/>
      <c r="IP149" s="111"/>
      <c r="IQ149" s="111"/>
      <c r="IR149" s="111"/>
      <c r="IS149" s="111"/>
      <c r="IT149" s="111"/>
      <c r="IU149" s="111"/>
      <c r="IV149" s="111"/>
      <c r="IW149" s="111"/>
      <c r="IX149" s="111"/>
      <c r="IY149" s="111"/>
      <c r="IZ149" s="111"/>
      <c r="JA149" s="111"/>
      <c r="JB149" s="111"/>
      <c r="JC149" s="111"/>
      <c r="JD149" s="111"/>
      <c r="JE149" s="111"/>
      <c r="JF149" s="111"/>
      <c r="JG149" s="111"/>
      <c r="JH149" s="111"/>
      <c r="JI149" s="111"/>
      <c r="JJ149" s="111"/>
      <c r="JK149" s="111"/>
      <c r="JL149" s="111"/>
      <c r="JM149" s="111"/>
      <c r="JN149" s="111"/>
      <c r="JO149" s="111"/>
      <c r="JP149" s="111"/>
      <c r="JQ149" s="111"/>
      <c r="JR149" s="111"/>
      <c r="JS149" s="111"/>
      <c r="JT149" s="111"/>
      <c r="JU149" s="111"/>
      <c r="JV149" s="111"/>
      <c r="JW149" s="111"/>
      <c r="JX149" s="111"/>
      <c r="JY149" s="111"/>
      <c r="JZ149" s="111"/>
      <c r="KA149" s="111"/>
      <c r="KB149" s="111"/>
      <c r="KC149" s="111"/>
      <c r="KD149" s="111"/>
      <c r="KE149" s="111"/>
      <c r="KF149" s="111"/>
      <c r="KG149" s="111"/>
      <c r="KH149" s="111"/>
      <c r="KI149" s="111"/>
      <c r="KJ149" s="111"/>
      <c r="KK149" s="111"/>
      <c r="KL149" s="111"/>
      <c r="KM149" s="111"/>
      <c r="KN149" s="111"/>
      <c r="KO149" s="111"/>
      <c r="KP149" s="111"/>
      <c r="KQ149" s="111"/>
      <c r="KR149" s="111"/>
      <c r="KS149" s="111"/>
      <c r="KT149" s="111"/>
      <c r="KU149" s="111"/>
      <c r="KV149" s="111"/>
      <c r="KW149" s="111"/>
      <c r="KX149" s="111"/>
      <c r="KY149" s="111"/>
      <c r="KZ149" s="111"/>
      <c r="LA149" s="111"/>
      <c r="LB149" s="111"/>
      <c r="LC149" s="111"/>
      <c r="LD149" s="111"/>
      <c r="LE149" s="111"/>
      <c r="LF149" s="111"/>
      <c r="LG149" s="111"/>
      <c r="LH149" s="111"/>
      <c r="LI149" s="111"/>
      <c r="LJ149" s="111"/>
      <c r="LK149" s="111"/>
      <c r="LL149" s="111"/>
      <c r="LM149" s="111"/>
      <c r="LN149" s="111"/>
      <c r="LO149" s="111"/>
      <c r="LP149" s="111"/>
      <c r="LQ149" s="111"/>
      <c r="LR149" s="111"/>
      <c r="LS149" s="111"/>
      <c r="LT149" s="111"/>
      <c r="LU149" s="111"/>
      <c r="LV149" s="111"/>
      <c r="LW149" s="111"/>
      <c r="LX149" s="111"/>
      <c r="LY149" s="111"/>
      <c r="LZ149" s="111"/>
      <c r="MA149" s="111"/>
      <c r="MB149" s="111"/>
      <c r="MC149" s="111"/>
      <c r="MD149" s="111"/>
      <c r="ME149" s="111"/>
      <c r="MF149" s="111"/>
      <c r="MG149" s="111"/>
      <c r="MH149" s="111"/>
      <c r="MI149" s="111"/>
      <c r="MJ149" s="111"/>
      <c r="MK149" s="111"/>
      <c r="ML149" s="111"/>
      <c r="MM149" s="111"/>
      <c r="MN149" s="111"/>
      <c r="MO149" s="111"/>
      <c r="MP149" s="111"/>
      <c r="MQ149" s="111"/>
      <c r="MR149" s="111"/>
      <c r="MS149" s="111"/>
      <c r="MT149" s="111"/>
      <c r="MU149" s="111"/>
      <c r="MV149" s="111"/>
      <c r="MW149" s="111"/>
      <c r="MX149" s="111"/>
      <c r="MY149" s="111"/>
      <c r="MZ149" s="111"/>
      <c r="NA149" s="111"/>
      <c r="NB149" s="111"/>
      <c r="NC149" s="111"/>
      <c r="ND149" s="111"/>
      <c r="NE149" s="111"/>
      <c r="NF149" s="111"/>
      <c r="NG149" s="111"/>
      <c r="NH149" s="111"/>
      <c r="NI149" s="111"/>
      <c r="NJ149" s="111"/>
      <c r="NK149" s="111"/>
      <c r="NL149" s="111"/>
      <c r="NM149" s="111"/>
      <c r="NN149" s="111"/>
      <c r="NO149" s="111"/>
      <c r="NP149" s="111"/>
      <c r="NQ149" s="111"/>
      <c r="NR149" s="111"/>
      <c r="NS149" s="111"/>
      <c r="NT149" s="111"/>
      <c r="NU149" s="111"/>
      <c r="NV149" s="111"/>
      <c r="NW149" s="111"/>
      <c r="NX149" s="111"/>
      <c r="NY149" s="111"/>
      <c r="NZ149" s="111"/>
      <c r="OA149" s="111"/>
      <c r="OB149" s="111"/>
      <c r="OC149" s="111"/>
      <c r="OD149" s="111"/>
      <c r="OE149" s="111"/>
      <c r="OF149" s="111"/>
      <c r="OG149" s="111"/>
      <c r="OH149" s="111"/>
      <c r="OI149" s="111"/>
      <c r="OJ149" s="111"/>
      <c r="OK149" s="111"/>
      <c r="OL149" s="111"/>
      <c r="OM149" s="111"/>
      <c r="ON149" s="111"/>
      <c r="OO149" s="111"/>
      <c r="OP149" s="111"/>
      <c r="OQ149" s="111"/>
      <c r="OR149" s="111"/>
      <c r="OS149" s="111"/>
      <c r="OT149" s="111"/>
      <c r="OU149" s="111"/>
      <c r="OV149" s="111"/>
      <c r="OW149" s="111"/>
      <c r="OX149" s="111"/>
      <c r="OY149" s="111"/>
      <c r="OZ149" s="111"/>
      <c r="PA149" s="111"/>
      <c r="PB149" s="111"/>
      <c r="PC149" s="111"/>
      <c r="PD149" s="111"/>
      <c r="PE149" s="111"/>
      <c r="PF149" s="111"/>
      <c r="PG149" s="111"/>
      <c r="PH149" s="111"/>
      <c r="PI149" s="111"/>
      <c r="PJ149" s="111"/>
      <c r="PK149" s="111"/>
      <c r="PL149" s="111"/>
      <c r="PM149" s="111"/>
      <c r="PN149" s="111"/>
      <c r="PO149" s="111"/>
      <c r="PP149" s="111"/>
      <c r="PQ149" s="111"/>
      <c r="PR149" s="111"/>
      <c r="PS149" s="111"/>
      <c r="PT149" s="111"/>
      <c r="PU149" s="111"/>
      <c r="PV149" s="111"/>
      <c r="PW149" s="111"/>
      <c r="PX149" s="111"/>
      <c r="PY149" s="111"/>
      <c r="PZ149" s="111"/>
      <c r="QA149" s="111"/>
      <c r="QB149" s="111"/>
      <c r="QC149" s="111"/>
      <c r="QD149" s="111"/>
      <c r="QE149" s="111"/>
      <c r="QF149" s="111"/>
      <c r="QG149" s="111"/>
      <c r="QH149" s="111"/>
      <c r="QI149" s="111"/>
      <c r="QJ149" s="111"/>
      <c r="QK149" s="111"/>
      <c r="QL149" s="111"/>
      <c r="QM149" s="111"/>
      <c r="QN149" s="111"/>
      <c r="QO149" s="111"/>
      <c r="QP149" s="111"/>
      <c r="QQ149" s="111"/>
      <c r="QR149" s="111"/>
      <c r="QS149" s="111"/>
      <c r="QT149" s="111"/>
      <c r="QU149" s="111"/>
      <c r="QV149" s="111"/>
      <c r="QW149" s="111"/>
      <c r="QX149" s="111"/>
      <c r="QY149" s="111"/>
      <c r="QZ149" s="111"/>
      <c r="RA149" s="111"/>
      <c r="RB149" s="111"/>
      <c r="RC149" s="111"/>
      <c r="RD149" s="111"/>
      <c r="RE149" s="111"/>
      <c r="RF149" s="111"/>
      <c r="RG149" s="111"/>
      <c r="RH149" s="111"/>
      <c r="RI149" s="111"/>
      <c r="RJ149" s="111"/>
      <c r="RK149" s="111"/>
      <c r="RL149" s="111"/>
      <c r="RM149" s="111"/>
      <c r="RN149" s="111"/>
      <c r="RO149" s="111"/>
      <c r="RP149" s="111"/>
      <c r="RQ149" s="111"/>
      <c r="RR149" s="111"/>
      <c r="RS149" s="111"/>
      <c r="RT149" s="111"/>
      <c r="RU149" s="111"/>
      <c r="RV149" s="111"/>
      <c r="RW149" s="111"/>
      <c r="RX149" s="111"/>
      <c r="RY149" s="111"/>
      <c r="RZ149" s="111"/>
      <c r="SA149" s="111"/>
      <c r="SB149" s="111"/>
      <c r="SC149" s="111"/>
      <c r="SD149" s="111"/>
      <c r="SE149" s="111"/>
      <c r="SF149" s="111"/>
      <c r="SG149" s="111"/>
      <c r="SH149" s="111"/>
      <c r="SI149" s="111"/>
      <c r="SJ149" s="111"/>
      <c r="SK149" s="111"/>
      <c r="SL149" s="111"/>
      <c r="SM149" s="111"/>
      <c r="SN149" s="111"/>
      <c r="SO149" s="111"/>
      <c r="SP149" s="111"/>
      <c r="SQ149" s="111"/>
      <c r="SR149" s="111"/>
      <c r="SS149" s="111"/>
      <c r="ST149" s="111"/>
      <c r="SU149" s="111"/>
      <c r="SV149" s="111"/>
      <c r="SW149" s="111"/>
      <c r="SX149" s="111"/>
      <c r="SY149" s="111"/>
      <c r="SZ149" s="111"/>
      <c r="TA149" s="111"/>
      <c r="TB149" s="111"/>
      <c r="TC149" s="111"/>
      <c r="TD149" s="111"/>
      <c r="TE149" s="111"/>
      <c r="TF149" s="111"/>
      <c r="TG149" s="111"/>
      <c r="TH149" s="111"/>
      <c r="TI149" s="111"/>
      <c r="TJ149" s="111"/>
      <c r="TK149" s="111"/>
      <c r="TL149" s="111"/>
      <c r="TM149" s="111"/>
      <c r="TN149" s="111"/>
    </row>
    <row r="150" spans="1:534" x14ac:dyDescent="0.2">
      <c r="A150" s="111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7"/>
      <c r="CC150" s="117"/>
      <c r="CD150" s="111"/>
      <c r="CE150" s="111"/>
      <c r="CF150" s="111"/>
      <c r="CG150" s="117"/>
      <c r="CH150" s="117"/>
      <c r="CI150" s="111"/>
      <c r="CJ150" s="111"/>
      <c r="CK150" s="111"/>
      <c r="CL150" s="117"/>
      <c r="CM150" s="111"/>
      <c r="CN150" s="117"/>
      <c r="CO150" s="117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2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  <c r="HG150" s="116"/>
      <c r="HH150" s="111"/>
      <c r="HI150" s="111"/>
      <c r="HJ150" s="111"/>
      <c r="HK150" s="111"/>
      <c r="HL150" s="111"/>
      <c r="HM150" s="111"/>
      <c r="HN150" s="111"/>
      <c r="HO150" s="111"/>
      <c r="HP150" s="111"/>
      <c r="HQ150" s="111"/>
      <c r="HR150" s="111"/>
      <c r="HS150" s="111"/>
      <c r="HT150" s="111"/>
      <c r="HU150" s="111"/>
      <c r="HV150" s="111"/>
      <c r="HW150" s="111"/>
      <c r="HX150" s="111"/>
      <c r="HY150" s="111"/>
      <c r="HZ150" s="111"/>
      <c r="IA150" s="111"/>
      <c r="IB150" s="111"/>
      <c r="IC150" s="111"/>
      <c r="ID150" s="111"/>
      <c r="IE150" s="111"/>
      <c r="IF150" s="111"/>
      <c r="IG150" s="111"/>
      <c r="IH150" s="111"/>
      <c r="II150" s="111"/>
      <c r="IJ150" s="111"/>
      <c r="IK150" s="111"/>
      <c r="IL150" s="111"/>
      <c r="IM150" s="111"/>
      <c r="IN150" s="111"/>
      <c r="IO150" s="111"/>
      <c r="IP150" s="111"/>
      <c r="IQ150" s="111"/>
      <c r="IR150" s="111"/>
      <c r="IS150" s="111"/>
      <c r="IT150" s="111"/>
      <c r="IU150" s="111"/>
      <c r="IV150" s="111"/>
      <c r="IW150" s="111"/>
      <c r="IX150" s="111"/>
      <c r="IY150" s="111"/>
      <c r="IZ150" s="111"/>
      <c r="JA150" s="111"/>
      <c r="JB150" s="111"/>
      <c r="JC150" s="111"/>
      <c r="JD150" s="111"/>
      <c r="JE150" s="111"/>
      <c r="JF150" s="111"/>
      <c r="JG150" s="111"/>
      <c r="JH150" s="111"/>
      <c r="JI150" s="111"/>
      <c r="JJ150" s="111"/>
      <c r="JK150" s="111"/>
      <c r="JL150" s="111"/>
      <c r="JM150" s="111"/>
      <c r="JN150" s="111"/>
      <c r="JO150" s="111"/>
      <c r="JP150" s="111"/>
      <c r="JQ150" s="111"/>
      <c r="JR150" s="111"/>
      <c r="JS150" s="111"/>
      <c r="JT150" s="111"/>
      <c r="JU150" s="111"/>
      <c r="JV150" s="111"/>
      <c r="JW150" s="111"/>
      <c r="JX150" s="111"/>
      <c r="JY150" s="111"/>
      <c r="JZ150" s="111"/>
      <c r="KA150" s="111"/>
      <c r="KB150" s="111"/>
      <c r="KC150" s="111"/>
      <c r="KD150" s="111"/>
      <c r="KE150" s="111"/>
      <c r="KF150" s="111"/>
      <c r="KG150" s="111"/>
      <c r="KH150" s="111"/>
      <c r="KI150" s="111"/>
      <c r="KJ150" s="111"/>
      <c r="KK150" s="111"/>
      <c r="KL150" s="111"/>
      <c r="KM150" s="111"/>
      <c r="KN150" s="111"/>
      <c r="KO150" s="111"/>
      <c r="KP150" s="111"/>
      <c r="KQ150" s="111"/>
      <c r="KR150" s="111"/>
      <c r="KS150" s="111"/>
      <c r="KT150" s="111"/>
      <c r="KU150" s="111"/>
      <c r="KV150" s="111"/>
      <c r="KW150" s="111"/>
      <c r="KX150" s="111"/>
      <c r="KY150" s="111"/>
      <c r="KZ150" s="111"/>
      <c r="LA150" s="111"/>
      <c r="LB150" s="111"/>
      <c r="LC150" s="111"/>
      <c r="LD150" s="111"/>
      <c r="LE150" s="111"/>
      <c r="LF150" s="111"/>
      <c r="LG150" s="111"/>
      <c r="LH150" s="111"/>
      <c r="LI150" s="111"/>
      <c r="LJ150" s="111"/>
      <c r="LK150" s="111"/>
      <c r="LL150" s="111"/>
      <c r="LM150" s="111"/>
      <c r="LN150" s="111"/>
      <c r="LO150" s="111"/>
      <c r="LP150" s="111"/>
      <c r="LQ150" s="111"/>
      <c r="LR150" s="111"/>
      <c r="LS150" s="111"/>
      <c r="LT150" s="111"/>
      <c r="LU150" s="111"/>
      <c r="LV150" s="111"/>
      <c r="LW150" s="111"/>
      <c r="LX150" s="111"/>
      <c r="LY150" s="111"/>
      <c r="LZ150" s="111"/>
      <c r="MA150" s="111"/>
      <c r="MB150" s="111"/>
      <c r="MC150" s="111"/>
      <c r="MD150" s="111"/>
      <c r="ME150" s="111"/>
      <c r="MF150" s="111"/>
      <c r="MG150" s="111"/>
      <c r="MH150" s="111"/>
      <c r="MI150" s="111"/>
      <c r="MJ150" s="111"/>
      <c r="MK150" s="111"/>
      <c r="ML150" s="111"/>
      <c r="MM150" s="111"/>
      <c r="MN150" s="111"/>
      <c r="MO150" s="111"/>
      <c r="MP150" s="111"/>
      <c r="MQ150" s="111"/>
      <c r="MR150" s="111"/>
      <c r="MS150" s="111"/>
      <c r="MT150" s="111"/>
      <c r="MU150" s="111"/>
      <c r="MV150" s="111"/>
      <c r="MW150" s="111"/>
      <c r="MX150" s="111"/>
      <c r="MY150" s="111"/>
      <c r="MZ150" s="111"/>
      <c r="NA150" s="111"/>
      <c r="NB150" s="111"/>
      <c r="NC150" s="111"/>
      <c r="ND150" s="111"/>
      <c r="NE150" s="111"/>
      <c r="NF150" s="111"/>
      <c r="NG150" s="111"/>
      <c r="NH150" s="111"/>
      <c r="NI150" s="111"/>
      <c r="NJ150" s="111"/>
      <c r="NK150" s="111"/>
      <c r="NL150" s="111"/>
      <c r="NM150" s="111"/>
      <c r="NN150" s="111"/>
      <c r="NO150" s="111"/>
      <c r="NP150" s="111"/>
      <c r="NQ150" s="111"/>
      <c r="NR150" s="111"/>
      <c r="NS150" s="111"/>
      <c r="NT150" s="111"/>
      <c r="NU150" s="111"/>
      <c r="NV150" s="111"/>
      <c r="NW150" s="111"/>
      <c r="NX150" s="111"/>
      <c r="NY150" s="111"/>
      <c r="NZ150" s="111"/>
      <c r="OA150" s="111"/>
      <c r="OB150" s="111"/>
      <c r="OC150" s="111"/>
      <c r="OD150" s="111"/>
      <c r="OE150" s="111"/>
      <c r="OF150" s="111"/>
      <c r="OG150" s="111"/>
      <c r="OH150" s="111"/>
      <c r="OI150" s="111"/>
      <c r="OJ150" s="111"/>
      <c r="OK150" s="111"/>
      <c r="OL150" s="111"/>
      <c r="OM150" s="111"/>
      <c r="ON150" s="111"/>
      <c r="OO150" s="111"/>
      <c r="OP150" s="111"/>
      <c r="OQ150" s="111"/>
      <c r="OR150" s="111"/>
      <c r="OS150" s="111"/>
      <c r="OT150" s="111"/>
      <c r="OU150" s="111"/>
      <c r="OV150" s="111"/>
      <c r="OW150" s="111"/>
      <c r="OX150" s="111"/>
      <c r="OY150" s="111"/>
      <c r="OZ150" s="111"/>
      <c r="PA150" s="111"/>
      <c r="PB150" s="111"/>
      <c r="PC150" s="111"/>
      <c r="PD150" s="111"/>
      <c r="PE150" s="111"/>
      <c r="PF150" s="111"/>
      <c r="PG150" s="111"/>
      <c r="PH150" s="111"/>
      <c r="PI150" s="111"/>
      <c r="PJ150" s="111"/>
      <c r="PK150" s="111"/>
      <c r="PL150" s="111"/>
      <c r="PM150" s="111"/>
      <c r="PN150" s="111"/>
      <c r="PO150" s="111"/>
      <c r="PP150" s="111"/>
      <c r="PQ150" s="111"/>
      <c r="PR150" s="111"/>
      <c r="PS150" s="111"/>
      <c r="PT150" s="111"/>
      <c r="PU150" s="111"/>
      <c r="PV150" s="111"/>
      <c r="PW150" s="111"/>
      <c r="PX150" s="111"/>
      <c r="PY150" s="111"/>
      <c r="PZ150" s="111"/>
      <c r="QA150" s="111"/>
      <c r="QB150" s="111"/>
      <c r="QC150" s="111"/>
      <c r="QD150" s="111"/>
      <c r="QE150" s="111"/>
      <c r="QF150" s="111"/>
      <c r="QG150" s="111"/>
      <c r="QH150" s="111"/>
      <c r="QI150" s="111"/>
      <c r="QJ150" s="111"/>
      <c r="QK150" s="111"/>
      <c r="QL150" s="111"/>
      <c r="QM150" s="111"/>
      <c r="QN150" s="111"/>
      <c r="QO150" s="111"/>
      <c r="QP150" s="111"/>
      <c r="QQ150" s="111"/>
      <c r="QR150" s="111"/>
      <c r="QS150" s="111"/>
      <c r="QT150" s="111"/>
      <c r="QU150" s="111"/>
      <c r="QV150" s="111"/>
      <c r="QW150" s="111"/>
      <c r="QX150" s="111"/>
      <c r="QY150" s="111"/>
      <c r="QZ150" s="111"/>
      <c r="RA150" s="111"/>
      <c r="RB150" s="111"/>
      <c r="RC150" s="111"/>
      <c r="RD150" s="111"/>
      <c r="RE150" s="111"/>
      <c r="RF150" s="111"/>
      <c r="RG150" s="111"/>
      <c r="RH150" s="111"/>
      <c r="RI150" s="111"/>
      <c r="RJ150" s="111"/>
      <c r="RK150" s="111"/>
      <c r="RL150" s="111"/>
      <c r="RM150" s="111"/>
      <c r="RN150" s="111"/>
      <c r="RO150" s="111"/>
      <c r="RP150" s="111"/>
      <c r="RQ150" s="111"/>
      <c r="RR150" s="111"/>
      <c r="RS150" s="111"/>
      <c r="RT150" s="111"/>
      <c r="RU150" s="111"/>
      <c r="RV150" s="111"/>
      <c r="RW150" s="111"/>
      <c r="RX150" s="111"/>
      <c r="RY150" s="111"/>
      <c r="RZ150" s="111"/>
      <c r="SA150" s="111"/>
      <c r="SB150" s="111"/>
      <c r="SC150" s="111"/>
      <c r="SD150" s="111"/>
      <c r="SE150" s="111"/>
      <c r="SF150" s="111"/>
      <c r="SG150" s="111"/>
      <c r="SH150" s="111"/>
      <c r="SI150" s="111"/>
      <c r="SJ150" s="111"/>
      <c r="SK150" s="111"/>
      <c r="SL150" s="111"/>
      <c r="SM150" s="111"/>
      <c r="SN150" s="111"/>
      <c r="SO150" s="111"/>
      <c r="SP150" s="111"/>
      <c r="SQ150" s="111"/>
      <c r="SR150" s="111"/>
      <c r="SS150" s="111"/>
      <c r="ST150" s="111"/>
      <c r="SU150" s="111"/>
      <c r="SV150" s="111"/>
      <c r="SW150" s="111"/>
      <c r="SX150" s="111"/>
      <c r="SY150" s="111"/>
      <c r="SZ150" s="111"/>
      <c r="TA150" s="111"/>
      <c r="TB150" s="111"/>
      <c r="TC150" s="111"/>
      <c r="TD150" s="111"/>
      <c r="TE150" s="111"/>
      <c r="TF150" s="111"/>
      <c r="TG150" s="111"/>
      <c r="TH150" s="111"/>
      <c r="TI150" s="111"/>
      <c r="TJ150" s="111"/>
      <c r="TK150" s="111"/>
      <c r="TL150" s="111"/>
      <c r="TM150" s="111"/>
      <c r="TN150" s="111"/>
    </row>
    <row r="151" spans="1:534" x14ac:dyDescent="0.2">
      <c r="A151" s="111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7"/>
      <c r="CC151" s="117"/>
      <c r="CD151" s="111"/>
      <c r="CE151" s="111"/>
      <c r="CF151" s="111"/>
      <c r="CG151" s="117"/>
      <c r="CH151" s="117"/>
      <c r="CI151" s="111"/>
      <c r="CJ151" s="111"/>
      <c r="CK151" s="111"/>
      <c r="CL151" s="117"/>
      <c r="CM151" s="111"/>
      <c r="CN151" s="117"/>
      <c r="CO151" s="117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2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  <c r="HG151" s="116"/>
      <c r="HH151" s="111"/>
      <c r="HI151" s="111"/>
      <c r="HJ151" s="111"/>
      <c r="HK151" s="111"/>
      <c r="HL151" s="111"/>
      <c r="HM151" s="111"/>
      <c r="HN151" s="111"/>
      <c r="HO151" s="111"/>
      <c r="HP151" s="111"/>
      <c r="HQ151" s="111"/>
      <c r="HR151" s="111"/>
      <c r="HS151" s="111"/>
      <c r="HT151" s="111"/>
      <c r="HU151" s="111"/>
      <c r="HV151" s="111"/>
      <c r="HW151" s="111"/>
      <c r="HX151" s="111"/>
      <c r="HY151" s="111"/>
      <c r="HZ151" s="111"/>
      <c r="IA151" s="111"/>
      <c r="IB151" s="111"/>
      <c r="IC151" s="111"/>
      <c r="ID151" s="111"/>
      <c r="IE151" s="111"/>
      <c r="IF151" s="111"/>
      <c r="IG151" s="111"/>
      <c r="IH151" s="111"/>
      <c r="II151" s="111"/>
      <c r="IJ151" s="111"/>
      <c r="IK151" s="111"/>
      <c r="IL151" s="111"/>
      <c r="IM151" s="111"/>
      <c r="IN151" s="111"/>
      <c r="IO151" s="111"/>
      <c r="IP151" s="111"/>
      <c r="IQ151" s="111"/>
      <c r="IR151" s="111"/>
      <c r="IS151" s="111"/>
      <c r="IT151" s="111"/>
      <c r="IU151" s="111"/>
      <c r="IV151" s="111"/>
      <c r="IW151" s="111"/>
      <c r="IX151" s="111"/>
      <c r="IY151" s="111"/>
      <c r="IZ151" s="111"/>
      <c r="JA151" s="111"/>
      <c r="JB151" s="111"/>
      <c r="JC151" s="111"/>
      <c r="JD151" s="111"/>
      <c r="JE151" s="111"/>
      <c r="JF151" s="111"/>
      <c r="JG151" s="111"/>
      <c r="JH151" s="111"/>
      <c r="JI151" s="111"/>
      <c r="JJ151" s="111"/>
      <c r="JK151" s="111"/>
      <c r="JL151" s="111"/>
      <c r="JM151" s="111"/>
      <c r="JN151" s="111"/>
      <c r="JO151" s="111"/>
      <c r="JP151" s="111"/>
      <c r="JQ151" s="111"/>
      <c r="JR151" s="111"/>
      <c r="JS151" s="111"/>
      <c r="JT151" s="111"/>
      <c r="JU151" s="111"/>
      <c r="JV151" s="111"/>
      <c r="JW151" s="111"/>
      <c r="JX151" s="111"/>
      <c r="JY151" s="111"/>
      <c r="JZ151" s="111"/>
      <c r="KA151" s="111"/>
      <c r="KB151" s="111"/>
      <c r="KC151" s="111"/>
      <c r="KD151" s="111"/>
      <c r="KE151" s="111"/>
      <c r="KF151" s="111"/>
      <c r="KG151" s="111"/>
      <c r="KH151" s="111"/>
      <c r="KI151" s="111"/>
      <c r="KJ151" s="111"/>
      <c r="KK151" s="111"/>
      <c r="KL151" s="111"/>
      <c r="KM151" s="111"/>
      <c r="KN151" s="111"/>
      <c r="KO151" s="111"/>
      <c r="KP151" s="111"/>
      <c r="KQ151" s="111"/>
      <c r="KR151" s="111"/>
      <c r="KS151" s="111"/>
      <c r="KT151" s="111"/>
      <c r="KU151" s="111"/>
      <c r="KV151" s="111"/>
      <c r="KW151" s="111"/>
      <c r="KX151" s="111"/>
      <c r="KY151" s="111"/>
      <c r="KZ151" s="111"/>
      <c r="LA151" s="111"/>
      <c r="LB151" s="111"/>
      <c r="LC151" s="111"/>
      <c r="LD151" s="111"/>
      <c r="LE151" s="111"/>
      <c r="LF151" s="111"/>
      <c r="LG151" s="111"/>
      <c r="LH151" s="111"/>
      <c r="LI151" s="111"/>
      <c r="LJ151" s="111"/>
      <c r="LK151" s="111"/>
      <c r="LL151" s="111"/>
      <c r="LM151" s="111"/>
      <c r="LN151" s="111"/>
      <c r="LO151" s="111"/>
      <c r="LP151" s="111"/>
      <c r="LQ151" s="111"/>
      <c r="LR151" s="111"/>
      <c r="LS151" s="111"/>
      <c r="LT151" s="111"/>
      <c r="LU151" s="111"/>
      <c r="LV151" s="111"/>
      <c r="LW151" s="111"/>
      <c r="LX151" s="111"/>
      <c r="LY151" s="111"/>
      <c r="LZ151" s="111"/>
      <c r="MA151" s="111"/>
      <c r="MB151" s="111"/>
      <c r="MC151" s="111"/>
      <c r="MD151" s="111"/>
      <c r="ME151" s="111"/>
      <c r="MF151" s="111"/>
      <c r="MG151" s="111"/>
      <c r="MH151" s="111"/>
      <c r="MI151" s="111"/>
      <c r="MJ151" s="111"/>
      <c r="MK151" s="111"/>
      <c r="ML151" s="111"/>
      <c r="MM151" s="111"/>
      <c r="MN151" s="111"/>
      <c r="MO151" s="111"/>
      <c r="MP151" s="111"/>
      <c r="MQ151" s="111"/>
      <c r="MR151" s="111"/>
      <c r="MS151" s="111"/>
      <c r="MT151" s="111"/>
      <c r="MU151" s="111"/>
      <c r="MV151" s="111"/>
      <c r="MW151" s="111"/>
      <c r="MX151" s="111"/>
      <c r="MY151" s="111"/>
      <c r="MZ151" s="111"/>
      <c r="NA151" s="111"/>
      <c r="NB151" s="111"/>
      <c r="NC151" s="111"/>
      <c r="ND151" s="111"/>
      <c r="NE151" s="111"/>
      <c r="NF151" s="111"/>
      <c r="NG151" s="111"/>
      <c r="NH151" s="111"/>
      <c r="NI151" s="111"/>
      <c r="NJ151" s="111"/>
      <c r="NK151" s="111"/>
      <c r="NL151" s="111"/>
      <c r="NM151" s="111"/>
      <c r="NN151" s="111"/>
      <c r="NO151" s="111"/>
      <c r="NP151" s="111"/>
      <c r="NQ151" s="111"/>
      <c r="NR151" s="111"/>
      <c r="NS151" s="111"/>
      <c r="NT151" s="111"/>
      <c r="NU151" s="111"/>
      <c r="NV151" s="111"/>
      <c r="NW151" s="111"/>
      <c r="NX151" s="111"/>
      <c r="NY151" s="111"/>
      <c r="NZ151" s="111"/>
      <c r="OA151" s="111"/>
      <c r="OB151" s="111"/>
      <c r="OC151" s="111"/>
      <c r="OD151" s="111"/>
      <c r="OE151" s="111"/>
      <c r="OF151" s="111"/>
      <c r="OG151" s="111"/>
      <c r="OH151" s="111"/>
      <c r="OI151" s="111"/>
      <c r="OJ151" s="111"/>
      <c r="OK151" s="111"/>
      <c r="OL151" s="111"/>
      <c r="OM151" s="111"/>
      <c r="ON151" s="111"/>
      <c r="OO151" s="111"/>
      <c r="OP151" s="111"/>
      <c r="OQ151" s="111"/>
      <c r="OR151" s="111"/>
      <c r="OS151" s="111"/>
      <c r="OT151" s="111"/>
      <c r="OU151" s="111"/>
      <c r="OV151" s="111"/>
      <c r="OW151" s="111"/>
      <c r="OX151" s="111"/>
      <c r="OY151" s="111"/>
      <c r="OZ151" s="111"/>
      <c r="PA151" s="111"/>
      <c r="PB151" s="111"/>
      <c r="PC151" s="111"/>
      <c r="PD151" s="111"/>
      <c r="PE151" s="111"/>
      <c r="PF151" s="111"/>
      <c r="PG151" s="111"/>
      <c r="PH151" s="111"/>
      <c r="PI151" s="111"/>
      <c r="PJ151" s="111"/>
      <c r="PK151" s="111"/>
      <c r="PL151" s="111"/>
      <c r="PM151" s="111"/>
      <c r="PN151" s="111"/>
      <c r="PO151" s="111"/>
      <c r="PP151" s="111"/>
      <c r="PQ151" s="111"/>
      <c r="PR151" s="111"/>
      <c r="PS151" s="111"/>
      <c r="PT151" s="111"/>
      <c r="PU151" s="111"/>
      <c r="PV151" s="111"/>
      <c r="PW151" s="111"/>
      <c r="PX151" s="111"/>
      <c r="PY151" s="111"/>
      <c r="PZ151" s="111"/>
      <c r="QA151" s="111"/>
      <c r="QB151" s="111"/>
      <c r="QC151" s="111"/>
      <c r="QD151" s="111"/>
      <c r="QE151" s="111"/>
      <c r="QF151" s="111"/>
      <c r="QG151" s="111"/>
      <c r="QH151" s="111"/>
      <c r="QI151" s="111"/>
      <c r="QJ151" s="111"/>
      <c r="QK151" s="111"/>
      <c r="QL151" s="111"/>
      <c r="QM151" s="111"/>
      <c r="QN151" s="111"/>
      <c r="QO151" s="111"/>
      <c r="QP151" s="111"/>
      <c r="QQ151" s="111"/>
      <c r="QR151" s="111"/>
      <c r="QS151" s="111"/>
      <c r="QT151" s="111"/>
      <c r="QU151" s="111"/>
      <c r="QV151" s="111"/>
      <c r="QW151" s="111"/>
      <c r="QX151" s="111"/>
      <c r="QY151" s="111"/>
      <c r="QZ151" s="111"/>
      <c r="RA151" s="111"/>
      <c r="RB151" s="111"/>
      <c r="RC151" s="111"/>
      <c r="RD151" s="111"/>
      <c r="RE151" s="111"/>
      <c r="RF151" s="111"/>
      <c r="RG151" s="111"/>
      <c r="RH151" s="111"/>
      <c r="RI151" s="111"/>
      <c r="RJ151" s="111"/>
      <c r="RK151" s="111"/>
      <c r="RL151" s="111"/>
      <c r="RM151" s="111"/>
      <c r="RN151" s="111"/>
      <c r="RO151" s="111"/>
      <c r="RP151" s="111"/>
      <c r="RQ151" s="111"/>
      <c r="RR151" s="111"/>
      <c r="RS151" s="111"/>
      <c r="RT151" s="111"/>
      <c r="RU151" s="111"/>
      <c r="RV151" s="111"/>
      <c r="RW151" s="111"/>
      <c r="RX151" s="111"/>
      <c r="RY151" s="111"/>
      <c r="RZ151" s="111"/>
      <c r="SA151" s="111"/>
      <c r="SB151" s="111"/>
      <c r="SC151" s="111"/>
      <c r="SD151" s="111"/>
      <c r="SE151" s="111"/>
      <c r="SF151" s="111"/>
      <c r="SG151" s="111"/>
      <c r="SH151" s="111"/>
      <c r="SI151" s="111"/>
      <c r="SJ151" s="111"/>
      <c r="SK151" s="111"/>
      <c r="SL151" s="111"/>
      <c r="SM151" s="111"/>
      <c r="SN151" s="111"/>
      <c r="SO151" s="111"/>
      <c r="SP151" s="111"/>
      <c r="SQ151" s="111"/>
      <c r="SR151" s="111"/>
      <c r="SS151" s="111"/>
      <c r="ST151" s="111"/>
      <c r="SU151" s="111"/>
      <c r="SV151" s="111"/>
      <c r="SW151" s="111"/>
      <c r="SX151" s="111"/>
      <c r="SY151" s="111"/>
      <c r="SZ151" s="111"/>
      <c r="TA151" s="111"/>
      <c r="TB151" s="111"/>
      <c r="TC151" s="111"/>
      <c r="TD151" s="111"/>
      <c r="TE151" s="111"/>
      <c r="TF151" s="111"/>
      <c r="TG151" s="111"/>
      <c r="TH151" s="111"/>
      <c r="TI151" s="111"/>
      <c r="TJ151" s="111"/>
      <c r="TK151" s="111"/>
      <c r="TL151" s="111"/>
      <c r="TM151" s="111"/>
      <c r="TN151" s="111"/>
    </row>
    <row r="152" spans="1:534" x14ac:dyDescent="0.2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7"/>
      <c r="CC152" s="117"/>
      <c r="CD152" s="111"/>
      <c r="CE152" s="111"/>
      <c r="CF152" s="111"/>
      <c r="CG152" s="117"/>
      <c r="CH152" s="117"/>
      <c r="CI152" s="111"/>
      <c r="CJ152" s="111"/>
      <c r="CK152" s="111"/>
      <c r="CL152" s="117"/>
      <c r="CM152" s="111"/>
      <c r="CN152" s="117"/>
      <c r="CO152" s="117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  <c r="HG152" s="116"/>
      <c r="HH152" s="111"/>
      <c r="HI152" s="111"/>
      <c r="HJ152" s="111"/>
      <c r="HK152" s="111"/>
      <c r="HL152" s="111"/>
      <c r="HM152" s="111"/>
      <c r="HN152" s="111"/>
      <c r="HO152" s="111"/>
      <c r="HP152" s="111"/>
      <c r="HQ152" s="111"/>
      <c r="HR152" s="111"/>
      <c r="HS152" s="111"/>
      <c r="HT152" s="111"/>
      <c r="HU152" s="111"/>
      <c r="HV152" s="111"/>
      <c r="HW152" s="111"/>
      <c r="HX152" s="111"/>
      <c r="HY152" s="111"/>
      <c r="HZ152" s="111"/>
      <c r="IA152" s="111"/>
      <c r="IB152" s="111"/>
      <c r="IC152" s="111"/>
      <c r="ID152" s="111"/>
      <c r="IE152" s="111"/>
      <c r="IF152" s="111"/>
      <c r="IG152" s="111"/>
      <c r="IH152" s="111"/>
      <c r="II152" s="111"/>
      <c r="IJ152" s="111"/>
      <c r="IK152" s="111"/>
      <c r="IL152" s="111"/>
      <c r="IM152" s="111"/>
      <c r="IN152" s="111"/>
      <c r="IO152" s="111"/>
      <c r="IP152" s="111"/>
      <c r="IQ152" s="111"/>
      <c r="IR152" s="111"/>
      <c r="IS152" s="111"/>
      <c r="IT152" s="111"/>
      <c r="IU152" s="111"/>
      <c r="IV152" s="111"/>
      <c r="IW152" s="111"/>
      <c r="IX152" s="111"/>
      <c r="IY152" s="111"/>
      <c r="IZ152" s="111"/>
      <c r="JA152" s="111"/>
      <c r="JB152" s="111"/>
      <c r="JC152" s="111"/>
      <c r="JD152" s="111"/>
      <c r="JE152" s="111"/>
      <c r="JF152" s="111"/>
      <c r="JG152" s="111"/>
      <c r="JH152" s="111"/>
      <c r="JI152" s="111"/>
      <c r="JJ152" s="111"/>
      <c r="JK152" s="111"/>
      <c r="JL152" s="111"/>
      <c r="JM152" s="111"/>
      <c r="JN152" s="111"/>
      <c r="JO152" s="111"/>
      <c r="JP152" s="111"/>
      <c r="JQ152" s="111"/>
      <c r="JR152" s="111"/>
      <c r="JS152" s="111"/>
      <c r="JT152" s="111"/>
      <c r="JU152" s="111"/>
      <c r="JV152" s="111"/>
      <c r="JW152" s="111"/>
      <c r="JX152" s="111"/>
      <c r="JY152" s="111"/>
      <c r="JZ152" s="111"/>
      <c r="KA152" s="111"/>
      <c r="KB152" s="111"/>
      <c r="KC152" s="111"/>
      <c r="KD152" s="111"/>
      <c r="KE152" s="111"/>
      <c r="KF152" s="111"/>
      <c r="KG152" s="111"/>
      <c r="KH152" s="111"/>
      <c r="KI152" s="111"/>
      <c r="KJ152" s="111"/>
      <c r="KK152" s="111"/>
      <c r="KL152" s="111"/>
      <c r="KM152" s="111"/>
      <c r="KN152" s="111"/>
      <c r="KO152" s="111"/>
      <c r="KP152" s="111"/>
      <c r="KQ152" s="111"/>
      <c r="KR152" s="111"/>
      <c r="KS152" s="111"/>
      <c r="KT152" s="111"/>
      <c r="KU152" s="111"/>
      <c r="KV152" s="111"/>
      <c r="KW152" s="111"/>
      <c r="KX152" s="111"/>
      <c r="KY152" s="111"/>
      <c r="KZ152" s="111"/>
      <c r="LA152" s="111"/>
      <c r="LB152" s="111"/>
      <c r="LC152" s="111"/>
      <c r="LD152" s="111"/>
      <c r="LE152" s="111"/>
      <c r="LF152" s="111"/>
      <c r="LG152" s="111"/>
      <c r="LH152" s="111"/>
      <c r="LI152" s="111"/>
      <c r="LJ152" s="111"/>
      <c r="LK152" s="111"/>
      <c r="LL152" s="111"/>
      <c r="LM152" s="111"/>
      <c r="LN152" s="111"/>
      <c r="LO152" s="111"/>
      <c r="LP152" s="111"/>
      <c r="LQ152" s="111"/>
      <c r="LR152" s="111"/>
      <c r="LS152" s="111"/>
      <c r="LT152" s="111"/>
      <c r="LU152" s="111"/>
      <c r="LV152" s="111"/>
      <c r="LW152" s="111"/>
      <c r="LX152" s="111"/>
      <c r="LY152" s="111"/>
      <c r="LZ152" s="111"/>
      <c r="MA152" s="111"/>
      <c r="MB152" s="111"/>
      <c r="MC152" s="111"/>
      <c r="MD152" s="111"/>
      <c r="ME152" s="111"/>
      <c r="MF152" s="111"/>
      <c r="MG152" s="111"/>
      <c r="MH152" s="111"/>
      <c r="MI152" s="111"/>
      <c r="MJ152" s="111"/>
      <c r="MK152" s="111"/>
      <c r="ML152" s="111"/>
      <c r="MM152" s="111"/>
      <c r="MN152" s="111"/>
      <c r="MO152" s="111"/>
      <c r="MP152" s="111"/>
      <c r="MQ152" s="111"/>
      <c r="MR152" s="111"/>
      <c r="MS152" s="111"/>
      <c r="MT152" s="111"/>
      <c r="MU152" s="111"/>
      <c r="MV152" s="111"/>
      <c r="MW152" s="111"/>
      <c r="MX152" s="111"/>
      <c r="MY152" s="111"/>
      <c r="MZ152" s="111"/>
      <c r="NA152" s="111"/>
      <c r="NB152" s="111"/>
      <c r="NC152" s="111"/>
      <c r="ND152" s="111"/>
      <c r="NE152" s="111"/>
      <c r="NF152" s="111"/>
      <c r="NG152" s="111"/>
      <c r="NH152" s="111"/>
      <c r="NI152" s="111"/>
      <c r="NJ152" s="111"/>
      <c r="NK152" s="111"/>
      <c r="NL152" s="111"/>
      <c r="NM152" s="111"/>
      <c r="NN152" s="111"/>
      <c r="NO152" s="111"/>
      <c r="NP152" s="111"/>
      <c r="NQ152" s="111"/>
      <c r="NR152" s="111"/>
      <c r="NS152" s="111"/>
      <c r="NT152" s="111"/>
      <c r="NU152" s="111"/>
      <c r="NV152" s="111"/>
      <c r="NW152" s="111"/>
      <c r="NX152" s="111"/>
      <c r="NY152" s="111"/>
      <c r="NZ152" s="111"/>
      <c r="OA152" s="111"/>
      <c r="OB152" s="111"/>
      <c r="OC152" s="111"/>
      <c r="OD152" s="111"/>
      <c r="OE152" s="111"/>
      <c r="OF152" s="111"/>
      <c r="OG152" s="111"/>
      <c r="OH152" s="111"/>
      <c r="OI152" s="111"/>
      <c r="OJ152" s="111"/>
      <c r="OK152" s="111"/>
      <c r="OL152" s="111"/>
      <c r="OM152" s="111"/>
      <c r="ON152" s="111"/>
      <c r="OO152" s="111"/>
      <c r="OP152" s="111"/>
      <c r="OQ152" s="111"/>
      <c r="OR152" s="111"/>
      <c r="OS152" s="111"/>
      <c r="OT152" s="111"/>
      <c r="OU152" s="111"/>
      <c r="OV152" s="111"/>
      <c r="OW152" s="111"/>
      <c r="OX152" s="111"/>
      <c r="OY152" s="111"/>
      <c r="OZ152" s="111"/>
      <c r="PA152" s="111"/>
      <c r="PB152" s="111"/>
      <c r="PC152" s="111"/>
      <c r="PD152" s="111"/>
      <c r="PE152" s="111"/>
      <c r="PF152" s="111"/>
      <c r="PG152" s="111"/>
      <c r="PH152" s="111"/>
      <c r="PI152" s="111"/>
      <c r="PJ152" s="111"/>
      <c r="PK152" s="111"/>
      <c r="PL152" s="111"/>
      <c r="PM152" s="111"/>
      <c r="PN152" s="111"/>
      <c r="PO152" s="111"/>
      <c r="PP152" s="111"/>
      <c r="PQ152" s="111"/>
      <c r="PR152" s="111"/>
      <c r="PS152" s="111"/>
      <c r="PT152" s="111"/>
      <c r="PU152" s="111"/>
      <c r="PV152" s="111"/>
      <c r="PW152" s="111"/>
      <c r="PX152" s="111"/>
      <c r="PY152" s="111"/>
      <c r="PZ152" s="111"/>
      <c r="QA152" s="111"/>
      <c r="QB152" s="111"/>
      <c r="QC152" s="111"/>
      <c r="QD152" s="111"/>
      <c r="QE152" s="111"/>
      <c r="QF152" s="111"/>
      <c r="QG152" s="111"/>
      <c r="QH152" s="111"/>
      <c r="QI152" s="111"/>
      <c r="QJ152" s="111"/>
      <c r="QK152" s="111"/>
      <c r="QL152" s="111"/>
      <c r="QM152" s="111"/>
      <c r="QN152" s="111"/>
      <c r="QO152" s="111"/>
      <c r="QP152" s="111"/>
      <c r="QQ152" s="111"/>
      <c r="QR152" s="111"/>
      <c r="QS152" s="111"/>
      <c r="QT152" s="111"/>
      <c r="QU152" s="111"/>
      <c r="QV152" s="111"/>
      <c r="QW152" s="111"/>
      <c r="QX152" s="111"/>
      <c r="QY152" s="111"/>
      <c r="QZ152" s="111"/>
      <c r="RA152" s="111"/>
      <c r="RB152" s="111"/>
      <c r="RC152" s="111"/>
      <c r="RD152" s="111"/>
      <c r="RE152" s="111"/>
      <c r="RF152" s="111"/>
      <c r="RG152" s="111"/>
      <c r="RH152" s="111"/>
      <c r="RI152" s="111"/>
      <c r="RJ152" s="111"/>
      <c r="RK152" s="111"/>
      <c r="RL152" s="111"/>
      <c r="RM152" s="111"/>
      <c r="RN152" s="111"/>
      <c r="RO152" s="111"/>
      <c r="RP152" s="111"/>
      <c r="RQ152" s="111"/>
      <c r="RR152" s="111"/>
      <c r="RS152" s="111"/>
      <c r="RT152" s="111"/>
      <c r="RU152" s="111"/>
      <c r="RV152" s="111"/>
      <c r="RW152" s="111"/>
      <c r="RX152" s="111"/>
      <c r="RY152" s="111"/>
      <c r="RZ152" s="111"/>
      <c r="SA152" s="111"/>
      <c r="SB152" s="111"/>
      <c r="SC152" s="111"/>
      <c r="SD152" s="111"/>
      <c r="SE152" s="111"/>
      <c r="SF152" s="111"/>
      <c r="SG152" s="111"/>
      <c r="SH152" s="111"/>
      <c r="SI152" s="111"/>
      <c r="SJ152" s="111"/>
      <c r="SK152" s="111"/>
      <c r="SL152" s="111"/>
      <c r="SM152" s="111"/>
      <c r="SN152" s="111"/>
      <c r="SO152" s="111"/>
      <c r="SP152" s="111"/>
      <c r="SQ152" s="111"/>
      <c r="SR152" s="111"/>
      <c r="SS152" s="111"/>
      <c r="ST152" s="111"/>
      <c r="SU152" s="111"/>
      <c r="SV152" s="111"/>
      <c r="SW152" s="111"/>
      <c r="SX152" s="111"/>
      <c r="SY152" s="111"/>
      <c r="SZ152" s="111"/>
      <c r="TA152" s="111"/>
      <c r="TB152" s="111"/>
      <c r="TC152" s="111"/>
      <c r="TD152" s="111"/>
      <c r="TE152" s="111"/>
      <c r="TF152" s="111"/>
      <c r="TG152" s="111"/>
      <c r="TH152" s="111"/>
      <c r="TI152" s="111"/>
      <c r="TJ152" s="111"/>
      <c r="TK152" s="111"/>
      <c r="TL152" s="111"/>
      <c r="TM152" s="111"/>
      <c r="TN152" s="111"/>
    </row>
    <row r="153" spans="1:534" x14ac:dyDescent="0.2">
      <c r="A153" s="111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7"/>
      <c r="CC153" s="117"/>
      <c r="CD153" s="111"/>
      <c r="CE153" s="111"/>
      <c r="CF153" s="111"/>
      <c r="CG153" s="117"/>
      <c r="CH153" s="117"/>
      <c r="CI153" s="111"/>
      <c r="CJ153" s="111"/>
      <c r="CK153" s="111"/>
      <c r="CL153" s="117"/>
      <c r="CM153" s="111"/>
      <c r="CN153" s="117"/>
      <c r="CO153" s="117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  <c r="HG153" s="116"/>
      <c r="HH153" s="111"/>
      <c r="HI153" s="111"/>
      <c r="HJ153" s="111"/>
      <c r="HK153" s="111"/>
      <c r="HL153" s="111"/>
      <c r="HM153" s="111"/>
      <c r="HN153" s="111"/>
      <c r="HO153" s="111"/>
      <c r="HP153" s="111"/>
      <c r="HQ153" s="111"/>
      <c r="HR153" s="111"/>
      <c r="HS153" s="111"/>
      <c r="HT153" s="111"/>
      <c r="HU153" s="111"/>
      <c r="HV153" s="111"/>
      <c r="HW153" s="111"/>
      <c r="HX153" s="111"/>
      <c r="HY153" s="111"/>
      <c r="HZ153" s="111"/>
      <c r="IA153" s="111"/>
      <c r="IB153" s="111"/>
      <c r="IC153" s="111"/>
      <c r="ID153" s="111"/>
      <c r="IE153" s="111"/>
      <c r="IF153" s="111"/>
      <c r="IG153" s="111"/>
      <c r="IH153" s="111"/>
      <c r="II153" s="111"/>
      <c r="IJ153" s="111"/>
      <c r="IK153" s="111"/>
      <c r="IL153" s="111"/>
      <c r="IM153" s="111"/>
      <c r="IN153" s="111"/>
      <c r="IO153" s="111"/>
      <c r="IP153" s="111"/>
      <c r="IQ153" s="111"/>
      <c r="IR153" s="111"/>
      <c r="IS153" s="111"/>
      <c r="IT153" s="111"/>
      <c r="IU153" s="111"/>
      <c r="IV153" s="111"/>
      <c r="IW153" s="111"/>
      <c r="IX153" s="111"/>
      <c r="IY153" s="111"/>
      <c r="IZ153" s="111"/>
      <c r="JA153" s="111"/>
      <c r="JB153" s="111"/>
      <c r="JC153" s="111"/>
      <c r="JD153" s="111"/>
      <c r="JE153" s="111"/>
      <c r="JF153" s="111"/>
      <c r="JG153" s="111"/>
      <c r="JH153" s="111"/>
      <c r="JI153" s="111"/>
      <c r="JJ153" s="111"/>
      <c r="JK153" s="111"/>
      <c r="JL153" s="111"/>
      <c r="JM153" s="111"/>
      <c r="JN153" s="111"/>
      <c r="JO153" s="111"/>
      <c r="JP153" s="111"/>
      <c r="JQ153" s="111"/>
      <c r="JR153" s="111"/>
      <c r="JS153" s="111"/>
      <c r="JT153" s="111"/>
      <c r="JU153" s="111"/>
      <c r="JV153" s="111"/>
      <c r="JW153" s="111"/>
      <c r="JX153" s="111"/>
      <c r="JY153" s="111"/>
      <c r="JZ153" s="111"/>
      <c r="KA153" s="111"/>
      <c r="KB153" s="111"/>
      <c r="KC153" s="111"/>
      <c r="KD153" s="111"/>
      <c r="KE153" s="111"/>
      <c r="KF153" s="111"/>
      <c r="KG153" s="111"/>
      <c r="KH153" s="111"/>
      <c r="KI153" s="111"/>
      <c r="KJ153" s="111"/>
      <c r="KK153" s="111"/>
      <c r="KL153" s="111"/>
      <c r="KM153" s="111"/>
      <c r="KN153" s="111"/>
      <c r="KO153" s="111"/>
      <c r="KP153" s="111"/>
      <c r="KQ153" s="111"/>
      <c r="KR153" s="111"/>
      <c r="KS153" s="111"/>
      <c r="KT153" s="111"/>
      <c r="KU153" s="111"/>
      <c r="KV153" s="111"/>
      <c r="KW153" s="111"/>
      <c r="KX153" s="111"/>
      <c r="KY153" s="111"/>
      <c r="KZ153" s="111"/>
      <c r="LA153" s="111"/>
      <c r="LB153" s="111"/>
      <c r="LC153" s="111"/>
      <c r="LD153" s="111"/>
      <c r="LE153" s="111"/>
      <c r="LF153" s="111"/>
      <c r="LG153" s="111"/>
      <c r="LH153" s="111"/>
      <c r="LI153" s="111"/>
      <c r="LJ153" s="111"/>
      <c r="LK153" s="111"/>
      <c r="LL153" s="111"/>
      <c r="LM153" s="111"/>
      <c r="LN153" s="111"/>
      <c r="LO153" s="111"/>
      <c r="LP153" s="111"/>
      <c r="LQ153" s="111"/>
      <c r="LR153" s="111"/>
      <c r="LS153" s="111"/>
      <c r="LT153" s="111"/>
      <c r="LU153" s="111"/>
      <c r="LV153" s="111"/>
      <c r="LW153" s="111"/>
      <c r="LX153" s="111"/>
      <c r="LY153" s="111"/>
      <c r="LZ153" s="111"/>
      <c r="MA153" s="111"/>
      <c r="MB153" s="111"/>
      <c r="MC153" s="111"/>
      <c r="MD153" s="111"/>
      <c r="ME153" s="111"/>
      <c r="MF153" s="111"/>
      <c r="MG153" s="111"/>
      <c r="MH153" s="111"/>
      <c r="MI153" s="111"/>
      <c r="MJ153" s="111"/>
      <c r="MK153" s="111"/>
      <c r="ML153" s="111"/>
      <c r="MM153" s="111"/>
      <c r="MN153" s="111"/>
      <c r="MO153" s="111"/>
      <c r="MP153" s="111"/>
      <c r="MQ153" s="111"/>
      <c r="MR153" s="111"/>
      <c r="MS153" s="111"/>
      <c r="MT153" s="111"/>
      <c r="MU153" s="111"/>
      <c r="MV153" s="111"/>
      <c r="MW153" s="111"/>
      <c r="MX153" s="111"/>
      <c r="MY153" s="111"/>
      <c r="MZ153" s="111"/>
      <c r="NA153" s="111"/>
      <c r="NB153" s="111"/>
      <c r="NC153" s="111"/>
      <c r="ND153" s="111"/>
      <c r="NE153" s="111"/>
      <c r="NF153" s="111"/>
      <c r="NG153" s="111"/>
      <c r="NH153" s="111"/>
      <c r="NI153" s="111"/>
      <c r="NJ153" s="111"/>
      <c r="NK153" s="111"/>
      <c r="NL153" s="111"/>
      <c r="NM153" s="111"/>
      <c r="NN153" s="111"/>
      <c r="NO153" s="111"/>
      <c r="NP153" s="111"/>
      <c r="NQ153" s="111"/>
      <c r="NR153" s="111"/>
      <c r="NS153" s="111"/>
      <c r="NT153" s="111"/>
      <c r="NU153" s="111"/>
      <c r="NV153" s="111"/>
      <c r="NW153" s="111"/>
      <c r="NX153" s="111"/>
      <c r="NY153" s="111"/>
      <c r="NZ153" s="111"/>
      <c r="OA153" s="111"/>
      <c r="OB153" s="111"/>
      <c r="OC153" s="111"/>
      <c r="OD153" s="111"/>
      <c r="OE153" s="111"/>
      <c r="OF153" s="111"/>
      <c r="OG153" s="111"/>
      <c r="OH153" s="111"/>
      <c r="OI153" s="111"/>
      <c r="OJ153" s="111"/>
      <c r="OK153" s="111"/>
      <c r="OL153" s="111"/>
      <c r="OM153" s="111"/>
      <c r="ON153" s="111"/>
      <c r="OO153" s="111"/>
      <c r="OP153" s="111"/>
      <c r="OQ153" s="111"/>
      <c r="OR153" s="111"/>
      <c r="OS153" s="111"/>
      <c r="OT153" s="111"/>
      <c r="OU153" s="111"/>
      <c r="OV153" s="111"/>
      <c r="OW153" s="111"/>
      <c r="OX153" s="111"/>
      <c r="OY153" s="111"/>
      <c r="OZ153" s="111"/>
      <c r="PA153" s="111"/>
      <c r="PB153" s="111"/>
      <c r="PC153" s="111"/>
      <c r="PD153" s="111"/>
      <c r="PE153" s="111"/>
      <c r="PF153" s="111"/>
      <c r="PG153" s="111"/>
      <c r="PH153" s="111"/>
      <c r="PI153" s="111"/>
      <c r="PJ153" s="111"/>
      <c r="PK153" s="111"/>
      <c r="PL153" s="111"/>
      <c r="PM153" s="111"/>
      <c r="PN153" s="111"/>
      <c r="PO153" s="111"/>
      <c r="PP153" s="111"/>
      <c r="PQ153" s="111"/>
      <c r="PR153" s="111"/>
      <c r="PS153" s="111"/>
      <c r="PT153" s="111"/>
      <c r="PU153" s="111"/>
      <c r="PV153" s="111"/>
      <c r="PW153" s="111"/>
      <c r="PX153" s="111"/>
      <c r="PY153" s="111"/>
      <c r="PZ153" s="111"/>
      <c r="QA153" s="111"/>
      <c r="QB153" s="111"/>
      <c r="QC153" s="111"/>
      <c r="QD153" s="111"/>
      <c r="QE153" s="111"/>
      <c r="QF153" s="111"/>
      <c r="QG153" s="111"/>
      <c r="QH153" s="111"/>
      <c r="QI153" s="111"/>
      <c r="QJ153" s="111"/>
      <c r="QK153" s="111"/>
      <c r="QL153" s="111"/>
      <c r="QM153" s="111"/>
      <c r="QN153" s="111"/>
      <c r="QO153" s="111"/>
      <c r="QP153" s="111"/>
      <c r="QQ153" s="111"/>
      <c r="QR153" s="111"/>
      <c r="QS153" s="111"/>
      <c r="QT153" s="111"/>
      <c r="QU153" s="111"/>
      <c r="QV153" s="111"/>
      <c r="QW153" s="111"/>
      <c r="QX153" s="111"/>
      <c r="QY153" s="111"/>
      <c r="QZ153" s="111"/>
      <c r="RA153" s="111"/>
      <c r="RB153" s="111"/>
      <c r="RC153" s="111"/>
      <c r="RD153" s="111"/>
      <c r="RE153" s="111"/>
      <c r="RF153" s="111"/>
      <c r="RG153" s="111"/>
      <c r="RH153" s="111"/>
      <c r="RI153" s="111"/>
      <c r="RJ153" s="111"/>
      <c r="RK153" s="111"/>
      <c r="RL153" s="111"/>
      <c r="RM153" s="111"/>
      <c r="RN153" s="111"/>
      <c r="RO153" s="111"/>
      <c r="RP153" s="111"/>
      <c r="RQ153" s="111"/>
      <c r="RR153" s="111"/>
      <c r="RS153" s="111"/>
      <c r="RT153" s="111"/>
      <c r="RU153" s="111"/>
      <c r="RV153" s="111"/>
      <c r="RW153" s="111"/>
      <c r="RX153" s="111"/>
      <c r="RY153" s="111"/>
      <c r="RZ153" s="111"/>
      <c r="SA153" s="111"/>
      <c r="SB153" s="111"/>
      <c r="SC153" s="111"/>
      <c r="SD153" s="111"/>
      <c r="SE153" s="111"/>
      <c r="SF153" s="111"/>
      <c r="SG153" s="111"/>
      <c r="SH153" s="111"/>
      <c r="SI153" s="111"/>
      <c r="SJ153" s="111"/>
      <c r="SK153" s="111"/>
      <c r="SL153" s="111"/>
      <c r="SM153" s="111"/>
      <c r="SN153" s="111"/>
      <c r="SO153" s="111"/>
      <c r="SP153" s="111"/>
      <c r="SQ153" s="111"/>
      <c r="SR153" s="111"/>
      <c r="SS153" s="111"/>
      <c r="ST153" s="111"/>
      <c r="SU153" s="111"/>
      <c r="SV153" s="111"/>
      <c r="SW153" s="111"/>
      <c r="SX153" s="111"/>
      <c r="SY153" s="111"/>
      <c r="SZ153" s="111"/>
      <c r="TA153" s="111"/>
      <c r="TB153" s="111"/>
      <c r="TC153" s="111"/>
      <c r="TD153" s="111"/>
      <c r="TE153" s="111"/>
      <c r="TF153" s="111"/>
      <c r="TG153" s="111"/>
      <c r="TH153" s="111"/>
      <c r="TI153" s="111"/>
      <c r="TJ153" s="111"/>
      <c r="TK153" s="111"/>
      <c r="TL153" s="111"/>
      <c r="TM153" s="111"/>
      <c r="TN153" s="111"/>
    </row>
    <row r="154" spans="1:534" x14ac:dyDescent="0.2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7"/>
      <c r="CC154" s="117"/>
      <c r="CD154" s="111"/>
      <c r="CE154" s="111"/>
      <c r="CF154" s="111"/>
      <c r="CG154" s="117"/>
      <c r="CH154" s="117"/>
      <c r="CI154" s="111"/>
      <c r="CJ154" s="111"/>
      <c r="CK154" s="111"/>
      <c r="CL154" s="117"/>
      <c r="CM154" s="111"/>
      <c r="CN154" s="117"/>
      <c r="CO154" s="117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  <c r="HG154" s="116"/>
      <c r="HH154" s="111"/>
      <c r="HI154" s="111"/>
      <c r="HJ154" s="111"/>
      <c r="HK154" s="111"/>
      <c r="HL154" s="111"/>
      <c r="HM154" s="111"/>
      <c r="HN154" s="111"/>
      <c r="HO154" s="111"/>
      <c r="HP154" s="111"/>
      <c r="HQ154" s="111"/>
      <c r="HR154" s="111"/>
      <c r="HS154" s="111"/>
      <c r="HT154" s="111"/>
      <c r="HU154" s="111"/>
      <c r="HV154" s="111"/>
      <c r="HW154" s="111"/>
      <c r="HX154" s="111"/>
      <c r="HY154" s="111"/>
      <c r="HZ154" s="111"/>
      <c r="IA154" s="111"/>
      <c r="IB154" s="111"/>
      <c r="IC154" s="111"/>
      <c r="ID154" s="111"/>
      <c r="IE154" s="111"/>
      <c r="IF154" s="111"/>
      <c r="IG154" s="111"/>
      <c r="IH154" s="111"/>
      <c r="II154" s="111"/>
      <c r="IJ154" s="111"/>
      <c r="IK154" s="111"/>
      <c r="IL154" s="111"/>
      <c r="IM154" s="111"/>
      <c r="IN154" s="111"/>
      <c r="IO154" s="111"/>
      <c r="IP154" s="111"/>
      <c r="IQ154" s="111"/>
      <c r="IR154" s="111"/>
      <c r="IS154" s="111"/>
      <c r="IT154" s="111"/>
      <c r="IU154" s="111"/>
      <c r="IV154" s="111"/>
      <c r="IW154" s="111"/>
      <c r="IX154" s="111"/>
      <c r="IY154" s="111"/>
      <c r="IZ154" s="111"/>
      <c r="JA154" s="111"/>
      <c r="JB154" s="111"/>
      <c r="JC154" s="111"/>
      <c r="JD154" s="111"/>
      <c r="JE154" s="111"/>
      <c r="JF154" s="111"/>
      <c r="JG154" s="111"/>
      <c r="JH154" s="111"/>
      <c r="JI154" s="111"/>
      <c r="JJ154" s="111"/>
      <c r="JK154" s="111"/>
      <c r="JL154" s="111"/>
      <c r="JM154" s="111"/>
      <c r="JN154" s="111"/>
      <c r="JO154" s="111"/>
      <c r="JP154" s="111"/>
      <c r="JQ154" s="111"/>
      <c r="JR154" s="111"/>
      <c r="JS154" s="111"/>
      <c r="JT154" s="111"/>
      <c r="JU154" s="111"/>
      <c r="JV154" s="111"/>
      <c r="JW154" s="111"/>
      <c r="JX154" s="111"/>
      <c r="JY154" s="111"/>
      <c r="JZ154" s="111"/>
      <c r="KA154" s="111"/>
      <c r="KB154" s="111"/>
      <c r="KC154" s="111"/>
      <c r="KD154" s="111"/>
      <c r="KE154" s="111"/>
      <c r="KF154" s="111"/>
      <c r="KG154" s="111"/>
      <c r="KH154" s="111"/>
      <c r="KI154" s="111"/>
      <c r="KJ154" s="111"/>
      <c r="KK154" s="111"/>
      <c r="KL154" s="111"/>
      <c r="KM154" s="111"/>
      <c r="KN154" s="111"/>
      <c r="KO154" s="111"/>
      <c r="KP154" s="111"/>
      <c r="KQ154" s="111"/>
      <c r="KR154" s="111"/>
      <c r="KS154" s="111"/>
      <c r="KT154" s="111"/>
      <c r="KU154" s="111"/>
      <c r="KV154" s="111"/>
      <c r="KW154" s="111"/>
      <c r="KX154" s="111"/>
      <c r="KY154" s="111"/>
      <c r="KZ154" s="111"/>
      <c r="LA154" s="111"/>
      <c r="LB154" s="111"/>
      <c r="LC154" s="111"/>
      <c r="LD154" s="111"/>
      <c r="LE154" s="111"/>
      <c r="LF154" s="111"/>
      <c r="LG154" s="111"/>
      <c r="LH154" s="111"/>
      <c r="LI154" s="111"/>
      <c r="LJ154" s="111"/>
      <c r="LK154" s="111"/>
      <c r="LL154" s="111"/>
      <c r="LM154" s="111"/>
      <c r="LN154" s="111"/>
      <c r="LO154" s="111"/>
      <c r="LP154" s="111"/>
      <c r="LQ154" s="111"/>
      <c r="LR154" s="111"/>
      <c r="LS154" s="111"/>
      <c r="LT154" s="111"/>
      <c r="LU154" s="111"/>
      <c r="LV154" s="111"/>
      <c r="LW154" s="111"/>
      <c r="LX154" s="111"/>
      <c r="LY154" s="111"/>
      <c r="LZ154" s="111"/>
      <c r="MA154" s="111"/>
      <c r="MB154" s="111"/>
      <c r="MC154" s="111"/>
      <c r="MD154" s="111"/>
      <c r="ME154" s="111"/>
      <c r="MF154" s="111"/>
      <c r="MG154" s="111"/>
      <c r="MH154" s="111"/>
      <c r="MI154" s="111"/>
      <c r="MJ154" s="111"/>
      <c r="MK154" s="111"/>
      <c r="ML154" s="111"/>
      <c r="MM154" s="111"/>
      <c r="MN154" s="111"/>
      <c r="MO154" s="111"/>
      <c r="MP154" s="111"/>
      <c r="MQ154" s="111"/>
      <c r="MR154" s="111"/>
      <c r="MS154" s="111"/>
      <c r="MT154" s="111"/>
      <c r="MU154" s="111"/>
      <c r="MV154" s="111"/>
      <c r="MW154" s="111"/>
      <c r="MX154" s="111"/>
      <c r="MY154" s="111"/>
      <c r="MZ154" s="111"/>
      <c r="NA154" s="111"/>
      <c r="NB154" s="111"/>
      <c r="NC154" s="111"/>
      <c r="ND154" s="111"/>
      <c r="NE154" s="111"/>
      <c r="NF154" s="111"/>
      <c r="NG154" s="111"/>
      <c r="NH154" s="111"/>
      <c r="NI154" s="111"/>
      <c r="NJ154" s="111"/>
      <c r="NK154" s="111"/>
      <c r="NL154" s="111"/>
      <c r="NM154" s="111"/>
      <c r="NN154" s="111"/>
      <c r="NO154" s="111"/>
      <c r="NP154" s="111"/>
      <c r="NQ154" s="111"/>
      <c r="NR154" s="111"/>
      <c r="NS154" s="111"/>
      <c r="NT154" s="111"/>
      <c r="NU154" s="111"/>
      <c r="NV154" s="111"/>
      <c r="NW154" s="111"/>
      <c r="NX154" s="111"/>
      <c r="NY154" s="111"/>
      <c r="NZ154" s="111"/>
      <c r="OA154" s="111"/>
      <c r="OB154" s="111"/>
      <c r="OC154" s="111"/>
      <c r="OD154" s="111"/>
      <c r="OE154" s="111"/>
      <c r="OF154" s="111"/>
      <c r="OG154" s="111"/>
      <c r="OH154" s="111"/>
      <c r="OI154" s="111"/>
      <c r="OJ154" s="111"/>
      <c r="OK154" s="111"/>
      <c r="OL154" s="111"/>
      <c r="OM154" s="111"/>
      <c r="ON154" s="111"/>
      <c r="OO154" s="111"/>
      <c r="OP154" s="111"/>
      <c r="OQ154" s="111"/>
      <c r="OR154" s="111"/>
      <c r="OS154" s="111"/>
      <c r="OT154" s="111"/>
      <c r="OU154" s="111"/>
      <c r="OV154" s="111"/>
      <c r="OW154" s="111"/>
      <c r="OX154" s="111"/>
      <c r="OY154" s="111"/>
      <c r="OZ154" s="111"/>
      <c r="PA154" s="111"/>
      <c r="PB154" s="111"/>
      <c r="PC154" s="111"/>
      <c r="PD154" s="111"/>
      <c r="PE154" s="111"/>
      <c r="PF154" s="111"/>
      <c r="PG154" s="111"/>
      <c r="PH154" s="111"/>
      <c r="PI154" s="111"/>
      <c r="PJ154" s="111"/>
      <c r="PK154" s="111"/>
      <c r="PL154" s="111"/>
      <c r="PM154" s="111"/>
      <c r="PN154" s="111"/>
      <c r="PO154" s="111"/>
      <c r="PP154" s="111"/>
      <c r="PQ154" s="111"/>
      <c r="PR154" s="111"/>
      <c r="PS154" s="111"/>
      <c r="PT154" s="111"/>
      <c r="PU154" s="111"/>
      <c r="PV154" s="111"/>
      <c r="PW154" s="111"/>
      <c r="PX154" s="111"/>
      <c r="PY154" s="111"/>
      <c r="PZ154" s="111"/>
      <c r="QA154" s="111"/>
      <c r="QB154" s="111"/>
      <c r="QC154" s="111"/>
      <c r="QD154" s="111"/>
      <c r="QE154" s="111"/>
      <c r="QF154" s="111"/>
      <c r="QG154" s="111"/>
      <c r="QH154" s="111"/>
      <c r="QI154" s="111"/>
      <c r="QJ154" s="111"/>
      <c r="QK154" s="111"/>
      <c r="QL154" s="111"/>
      <c r="QM154" s="111"/>
      <c r="QN154" s="111"/>
      <c r="QO154" s="111"/>
      <c r="QP154" s="111"/>
      <c r="QQ154" s="111"/>
      <c r="QR154" s="111"/>
      <c r="QS154" s="111"/>
      <c r="QT154" s="111"/>
      <c r="QU154" s="111"/>
      <c r="QV154" s="111"/>
      <c r="QW154" s="111"/>
      <c r="QX154" s="111"/>
      <c r="QY154" s="111"/>
      <c r="QZ154" s="111"/>
      <c r="RA154" s="111"/>
      <c r="RB154" s="111"/>
      <c r="RC154" s="111"/>
      <c r="RD154" s="111"/>
      <c r="RE154" s="111"/>
      <c r="RF154" s="111"/>
      <c r="RG154" s="111"/>
      <c r="RH154" s="111"/>
      <c r="RI154" s="111"/>
      <c r="RJ154" s="111"/>
      <c r="RK154" s="111"/>
      <c r="RL154" s="111"/>
      <c r="RM154" s="111"/>
      <c r="RN154" s="111"/>
      <c r="RO154" s="111"/>
      <c r="RP154" s="111"/>
      <c r="RQ154" s="111"/>
      <c r="RR154" s="111"/>
      <c r="RS154" s="111"/>
      <c r="RT154" s="111"/>
      <c r="RU154" s="111"/>
      <c r="RV154" s="111"/>
      <c r="RW154" s="111"/>
      <c r="RX154" s="111"/>
      <c r="RY154" s="111"/>
      <c r="RZ154" s="111"/>
      <c r="SA154" s="111"/>
      <c r="SB154" s="111"/>
      <c r="SC154" s="111"/>
      <c r="SD154" s="111"/>
      <c r="SE154" s="111"/>
      <c r="SF154" s="111"/>
      <c r="SG154" s="111"/>
      <c r="SH154" s="111"/>
      <c r="SI154" s="111"/>
      <c r="SJ154" s="111"/>
      <c r="SK154" s="111"/>
      <c r="SL154" s="111"/>
      <c r="SM154" s="111"/>
      <c r="SN154" s="111"/>
      <c r="SO154" s="111"/>
      <c r="SP154" s="111"/>
      <c r="SQ154" s="111"/>
      <c r="SR154" s="111"/>
      <c r="SS154" s="111"/>
      <c r="ST154" s="111"/>
      <c r="SU154" s="111"/>
      <c r="SV154" s="111"/>
      <c r="SW154" s="111"/>
      <c r="SX154" s="111"/>
      <c r="SY154" s="111"/>
      <c r="SZ154" s="111"/>
      <c r="TA154" s="111"/>
      <c r="TB154" s="111"/>
      <c r="TC154" s="111"/>
      <c r="TD154" s="111"/>
      <c r="TE154" s="111"/>
      <c r="TF154" s="111"/>
      <c r="TG154" s="111"/>
      <c r="TH154" s="111"/>
      <c r="TI154" s="111"/>
      <c r="TJ154" s="111"/>
      <c r="TK154" s="111"/>
      <c r="TL154" s="111"/>
      <c r="TM154" s="111"/>
      <c r="TN154" s="111"/>
    </row>
    <row r="155" spans="1:534" x14ac:dyDescent="0.2">
      <c r="A155" s="111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7"/>
      <c r="CC155" s="117"/>
      <c r="CD155" s="111"/>
      <c r="CE155" s="111"/>
      <c r="CF155" s="111"/>
      <c r="CG155" s="117"/>
      <c r="CH155" s="117"/>
      <c r="CI155" s="111"/>
      <c r="CJ155" s="111"/>
      <c r="CK155" s="111"/>
      <c r="CL155" s="117"/>
      <c r="CM155" s="111"/>
      <c r="CN155" s="117"/>
      <c r="CO155" s="117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  <c r="HG155" s="116"/>
      <c r="HH155" s="111"/>
      <c r="HI155" s="111"/>
      <c r="HJ155" s="111"/>
      <c r="HK155" s="111"/>
      <c r="HL155" s="111"/>
      <c r="HM155" s="111"/>
      <c r="HN155" s="111"/>
      <c r="HO155" s="111"/>
      <c r="HP155" s="111"/>
      <c r="HQ155" s="111"/>
      <c r="HR155" s="111"/>
      <c r="HS155" s="111"/>
      <c r="HT155" s="111"/>
      <c r="HU155" s="111"/>
      <c r="HV155" s="111"/>
      <c r="HW155" s="111"/>
      <c r="HX155" s="111"/>
      <c r="HY155" s="111"/>
      <c r="HZ155" s="111"/>
      <c r="IA155" s="111"/>
      <c r="IB155" s="111"/>
      <c r="IC155" s="111"/>
      <c r="ID155" s="111"/>
      <c r="IE155" s="111"/>
      <c r="IF155" s="111"/>
      <c r="IG155" s="111"/>
      <c r="IH155" s="111"/>
      <c r="II155" s="111"/>
      <c r="IJ155" s="111"/>
      <c r="IK155" s="111"/>
      <c r="IL155" s="111"/>
      <c r="IM155" s="111"/>
      <c r="IN155" s="111"/>
      <c r="IO155" s="111"/>
      <c r="IP155" s="111"/>
      <c r="IQ155" s="111"/>
      <c r="IR155" s="111"/>
      <c r="IS155" s="111"/>
      <c r="IT155" s="111"/>
      <c r="IU155" s="111"/>
      <c r="IV155" s="111"/>
      <c r="IW155" s="111"/>
      <c r="IX155" s="111"/>
      <c r="IY155" s="111"/>
      <c r="IZ155" s="111"/>
      <c r="JA155" s="111"/>
      <c r="JB155" s="111"/>
      <c r="JC155" s="111"/>
      <c r="JD155" s="111"/>
      <c r="JE155" s="111"/>
      <c r="JF155" s="111"/>
      <c r="JG155" s="111"/>
      <c r="JH155" s="111"/>
      <c r="JI155" s="111"/>
      <c r="JJ155" s="111"/>
      <c r="JK155" s="111"/>
      <c r="JL155" s="111"/>
      <c r="JM155" s="111"/>
      <c r="JN155" s="111"/>
      <c r="JO155" s="111"/>
      <c r="JP155" s="111"/>
      <c r="JQ155" s="111"/>
      <c r="JR155" s="111"/>
      <c r="JS155" s="111"/>
      <c r="JT155" s="111"/>
      <c r="JU155" s="111"/>
      <c r="JV155" s="111"/>
      <c r="JW155" s="111"/>
      <c r="JX155" s="111"/>
      <c r="JY155" s="111"/>
      <c r="JZ155" s="111"/>
      <c r="KA155" s="111"/>
      <c r="KB155" s="111"/>
      <c r="KC155" s="111"/>
      <c r="KD155" s="111"/>
      <c r="KE155" s="111"/>
      <c r="KF155" s="111"/>
      <c r="KG155" s="111"/>
      <c r="KH155" s="111"/>
      <c r="KI155" s="111"/>
      <c r="KJ155" s="111"/>
      <c r="KK155" s="111"/>
      <c r="KL155" s="111"/>
      <c r="KM155" s="111"/>
      <c r="KN155" s="111"/>
      <c r="KO155" s="111"/>
      <c r="KP155" s="111"/>
      <c r="KQ155" s="111"/>
      <c r="KR155" s="111"/>
      <c r="KS155" s="111"/>
      <c r="KT155" s="111"/>
      <c r="KU155" s="111"/>
      <c r="KV155" s="111"/>
      <c r="KW155" s="111"/>
      <c r="KX155" s="111"/>
      <c r="KY155" s="111"/>
      <c r="KZ155" s="111"/>
      <c r="LA155" s="111"/>
      <c r="LB155" s="111"/>
      <c r="LC155" s="111"/>
      <c r="LD155" s="111"/>
      <c r="LE155" s="111"/>
      <c r="LF155" s="111"/>
      <c r="LG155" s="111"/>
      <c r="LH155" s="111"/>
      <c r="LI155" s="111"/>
      <c r="LJ155" s="111"/>
      <c r="LK155" s="111"/>
      <c r="LL155" s="111"/>
      <c r="LM155" s="111"/>
      <c r="LN155" s="111"/>
      <c r="LO155" s="111"/>
      <c r="LP155" s="111"/>
      <c r="LQ155" s="111"/>
      <c r="LR155" s="111"/>
      <c r="LS155" s="111"/>
      <c r="LT155" s="111"/>
      <c r="LU155" s="111"/>
      <c r="LV155" s="111"/>
      <c r="LW155" s="111"/>
      <c r="LX155" s="111"/>
      <c r="LY155" s="111"/>
      <c r="LZ155" s="111"/>
      <c r="MA155" s="111"/>
      <c r="MB155" s="111"/>
      <c r="MC155" s="111"/>
      <c r="MD155" s="111"/>
      <c r="ME155" s="111"/>
      <c r="MF155" s="111"/>
      <c r="MG155" s="111"/>
      <c r="MH155" s="111"/>
      <c r="MI155" s="111"/>
      <c r="MJ155" s="111"/>
      <c r="MK155" s="111"/>
      <c r="ML155" s="111"/>
      <c r="MM155" s="111"/>
      <c r="MN155" s="111"/>
      <c r="MO155" s="111"/>
      <c r="MP155" s="111"/>
      <c r="MQ155" s="111"/>
      <c r="MR155" s="111"/>
      <c r="MS155" s="111"/>
      <c r="MT155" s="111"/>
      <c r="MU155" s="111"/>
      <c r="MV155" s="111"/>
      <c r="MW155" s="111"/>
      <c r="MX155" s="111"/>
      <c r="MY155" s="111"/>
      <c r="MZ155" s="111"/>
      <c r="NA155" s="111"/>
      <c r="NB155" s="111"/>
      <c r="NC155" s="111"/>
      <c r="ND155" s="111"/>
      <c r="NE155" s="111"/>
      <c r="NF155" s="111"/>
      <c r="NG155" s="111"/>
      <c r="NH155" s="111"/>
      <c r="NI155" s="111"/>
      <c r="NJ155" s="111"/>
      <c r="NK155" s="111"/>
      <c r="NL155" s="111"/>
      <c r="NM155" s="111"/>
      <c r="NN155" s="111"/>
      <c r="NO155" s="111"/>
      <c r="NP155" s="111"/>
      <c r="NQ155" s="111"/>
      <c r="NR155" s="111"/>
      <c r="NS155" s="111"/>
      <c r="NT155" s="111"/>
      <c r="NU155" s="111"/>
      <c r="NV155" s="111"/>
      <c r="NW155" s="111"/>
      <c r="NX155" s="111"/>
      <c r="NY155" s="111"/>
      <c r="NZ155" s="111"/>
      <c r="OA155" s="111"/>
      <c r="OB155" s="111"/>
      <c r="OC155" s="111"/>
      <c r="OD155" s="111"/>
      <c r="OE155" s="111"/>
      <c r="OF155" s="111"/>
      <c r="OG155" s="111"/>
      <c r="OH155" s="111"/>
      <c r="OI155" s="111"/>
      <c r="OJ155" s="111"/>
      <c r="OK155" s="111"/>
      <c r="OL155" s="111"/>
      <c r="OM155" s="111"/>
      <c r="ON155" s="111"/>
      <c r="OO155" s="111"/>
      <c r="OP155" s="111"/>
      <c r="OQ155" s="111"/>
      <c r="OR155" s="111"/>
      <c r="OS155" s="111"/>
      <c r="OT155" s="111"/>
      <c r="OU155" s="111"/>
      <c r="OV155" s="111"/>
      <c r="OW155" s="111"/>
      <c r="OX155" s="111"/>
      <c r="OY155" s="111"/>
      <c r="OZ155" s="111"/>
      <c r="PA155" s="111"/>
      <c r="PB155" s="111"/>
      <c r="PC155" s="111"/>
      <c r="PD155" s="111"/>
      <c r="PE155" s="111"/>
      <c r="PF155" s="111"/>
      <c r="PG155" s="111"/>
      <c r="PH155" s="111"/>
      <c r="PI155" s="111"/>
      <c r="PJ155" s="111"/>
      <c r="PK155" s="111"/>
      <c r="PL155" s="111"/>
      <c r="PM155" s="111"/>
      <c r="PN155" s="111"/>
      <c r="PO155" s="111"/>
      <c r="PP155" s="111"/>
      <c r="PQ155" s="111"/>
      <c r="PR155" s="111"/>
      <c r="PS155" s="111"/>
      <c r="PT155" s="111"/>
      <c r="PU155" s="111"/>
      <c r="PV155" s="111"/>
      <c r="PW155" s="111"/>
      <c r="PX155" s="111"/>
      <c r="PY155" s="111"/>
      <c r="PZ155" s="111"/>
      <c r="QA155" s="111"/>
      <c r="QB155" s="111"/>
      <c r="QC155" s="111"/>
      <c r="QD155" s="111"/>
      <c r="QE155" s="111"/>
      <c r="QF155" s="111"/>
      <c r="QG155" s="111"/>
      <c r="QH155" s="111"/>
      <c r="QI155" s="111"/>
      <c r="QJ155" s="111"/>
      <c r="QK155" s="111"/>
      <c r="QL155" s="111"/>
      <c r="QM155" s="111"/>
      <c r="QN155" s="111"/>
      <c r="QO155" s="111"/>
      <c r="QP155" s="111"/>
      <c r="QQ155" s="111"/>
      <c r="QR155" s="111"/>
      <c r="QS155" s="111"/>
      <c r="QT155" s="111"/>
      <c r="QU155" s="111"/>
      <c r="QV155" s="111"/>
      <c r="QW155" s="111"/>
      <c r="QX155" s="111"/>
      <c r="QY155" s="111"/>
      <c r="QZ155" s="111"/>
      <c r="RA155" s="111"/>
      <c r="RB155" s="111"/>
      <c r="RC155" s="111"/>
      <c r="RD155" s="111"/>
      <c r="RE155" s="111"/>
      <c r="RF155" s="111"/>
      <c r="RG155" s="111"/>
      <c r="RH155" s="111"/>
      <c r="RI155" s="111"/>
      <c r="RJ155" s="111"/>
      <c r="RK155" s="111"/>
      <c r="RL155" s="111"/>
      <c r="RM155" s="111"/>
      <c r="RN155" s="111"/>
      <c r="RO155" s="111"/>
      <c r="RP155" s="111"/>
      <c r="RQ155" s="111"/>
      <c r="RR155" s="111"/>
      <c r="RS155" s="111"/>
      <c r="RT155" s="111"/>
      <c r="RU155" s="111"/>
      <c r="RV155" s="111"/>
      <c r="RW155" s="111"/>
      <c r="RX155" s="111"/>
      <c r="RY155" s="111"/>
      <c r="RZ155" s="111"/>
      <c r="SA155" s="111"/>
      <c r="SB155" s="111"/>
      <c r="SC155" s="111"/>
      <c r="SD155" s="111"/>
      <c r="SE155" s="111"/>
      <c r="SF155" s="111"/>
      <c r="SG155" s="111"/>
      <c r="SH155" s="111"/>
      <c r="SI155" s="111"/>
      <c r="SJ155" s="111"/>
      <c r="SK155" s="111"/>
      <c r="SL155" s="111"/>
      <c r="SM155" s="111"/>
      <c r="SN155" s="111"/>
      <c r="SO155" s="111"/>
      <c r="SP155" s="111"/>
      <c r="SQ155" s="111"/>
      <c r="SR155" s="111"/>
      <c r="SS155" s="111"/>
      <c r="ST155" s="111"/>
      <c r="SU155" s="111"/>
      <c r="SV155" s="111"/>
      <c r="SW155" s="111"/>
      <c r="SX155" s="111"/>
      <c r="SY155" s="111"/>
      <c r="SZ155" s="111"/>
      <c r="TA155" s="111"/>
      <c r="TB155" s="111"/>
      <c r="TC155" s="111"/>
      <c r="TD155" s="111"/>
      <c r="TE155" s="111"/>
      <c r="TF155" s="111"/>
      <c r="TG155" s="111"/>
      <c r="TH155" s="111"/>
      <c r="TI155" s="111"/>
      <c r="TJ155" s="111"/>
      <c r="TK155" s="111"/>
      <c r="TL155" s="111"/>
      <c r="TM155" s="111"/>
      <c r="TN155" s="111"/>
    </row>
    <row r="156" spans="1:534" x14ac:dyDescent="0.2">
      <c r="A156" s="111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7"/>
      <c r="CC156" s="117"/>
      <c r="CD156" s="111"/>
      <c r="CE156" s="111"/>
      <c r="CF156" s="111"/>
      <c r="CG156" s="117"/>
      <c r="CH156" s="117"/>
      <c r="CI156" s="111"/>
      <c r="CJ156" s="111"/>
      <c r="CK156" s="111"/>
      <c r="CL156" s="117"/>
      <c r="CM156" s="111"/>
      <c r="CN156" s="117"/>
      <c r="CO156" s="117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/>
      <c r="HE156" s="111"/>
      <c r="HF156" s="111"/>
      <c r="HG156" s="116"/>
      <c r="HH156" s="111"/>
      <c r="HI156" s="111"/>
      <c r="HJ156" s="111"/>
      <c r="HK156" s="111"/>
      <c r="HL156" s="111"/>
      <c r="HM156" s="111"/>
      <c r="HN156" s="111"/>
      <c r="HO156" s="111"/>
      <c r="HP156" s="111"/>
      <c r="HQ156" s="111"/>
      <c r="HR156" s="111"/>
      <c r="HS156" s="111"/>
      <c r="HT156" s="111"/>
      <c r="HU156" s="111"/>
      <c r="HV156" s="111"/>
      <c r="HW156" s="111"/>
      <c r="HX156" s="111"/>
      <c r="HY156" s="111"/>
      <c r="HZ156" s="111"/>
      <c r="IA156" s="111"/>
      <c r="IB156" s="111"/>
      <c r="IC156" s="111"/>
      <c r="ID156" s="111"/>
      <c r="IE156" s="111"/>
      <c r="IF156" s="111"/>
      <c r="IG156" s="111"/>
      <c r="IH156" s="111"/>
      <c r="II156" s="111"/>
      <c r="IJ156" s="111"/>
      <c r="IK156" s="111"/>
      <c r="IL156" s="111"/>
      <c r="IM156" s="111"/>
      <c r="IN156" s="111"/>
      <c r="IO156" s="111"/>
      <c r="IP156" s="111"/>
      <c r="IQ156" s="111"/>
      <c r="IR156" s="111"/>
      <c r="IS156" s="111"/>
      <c r="IT156" s="111"/>
      <c r="IU156" s="111"/>
      <c r="IV156" s="111"/>
      <c r="IW156" s="111"/>
      <c r="IX156" s="111"/>
      <c r="IY156" s="111"/>
      <c r="IZ156" s="111"/>
      <c r="JA156" s="111"/>
      <c r="JB156" s="111"/>
      <c r="JC156" s="111"/>
      <c r="JD156" s="111"/>
      <c r="JE156" s="111"/>
      <c r="JF156" s="111"/>
      <c r="JG156" s="111"/>
      <c r="JH156" s="111"/>
      <c r="JI156" s="111"/>
      <c r="JJ156" s="111"/>
      <c r="JK156" s="111"/>
      <c r="JL156" s="111"/>
      <c r="JM156" s="111"/>
      <c r="JN156" s="111"/>
      <c r="JO156" s="111"/>
      <c r="JP156" s="111"/>
      <c r="JQ156" s="111"/>
      <c r="JR156" s="111"/>
      <c r="JS156" s="111"/>
      <c r="JT156" s="111"/>
      <c r="JU156" s="111"/>
      <c r="JV156" s="111"/>
      <c r="JW156" s="111"/>
      <c r="JX156" s="111"/>
      <c r="JY156" s="111"/>
      <c r="JZ156" s="111"/>
      <c r="KA156" s="111"/>
      <c r="KB156" s="111"/>
      <c r="KC156" s="111"/>
      <c r="KD156" s="111"/>
      <c r="KE156" s="111"/>
      <c r="KF156" s="111"/>
      <c r="KG156" s="111"/>
      <c r="KH156" s="111"/>
      <c r="KI156" s="111"/>
      <c r="KJ156" s="111"/>
      <c r="KK156" s="111"/>
      <c r="KL156" s="111"/>
      <c r="KM156" s="111"/>
      <c r="KN156" s="111"/>
      <c r="KO156" s="111"/>
      <c r="KP156" s="111"/>
      <c r="KQ156" s="111"/>
      <c r="KR156" s="111"/>
      <c r="KS156" s="111"/>
      <c r="KT156" s="111"/>
      <c r="KU156" s="111"/>
      <c r="KV156" s="111"/>
      <c r="KW156" s="111"/>
      <c r="KX156" s="111"/>
      <c r="KY156" s="111"/>
      <c r="KZ156" s="111"/>
      <c r="LA156" s="111"/>
      <c r="LB156" s="111"/>
      <c r="LC156" s="111"/>
      <c r="LD156" s="111"/>
      <c r="LE156" s="111"/>
      <c r="LF156" s="111"/>
      <c r="LG156" s="111"/>
      <c r="LH156" s="111"/>
      <c r="LI156" s="111"/>
      <c r="LJ156" s="111"/>
      <c r="LK156" s="111"/>
      <c r="LL156" s="111"/>
      <c r="LM156" s="111"/>
      <c r="LN156" s="111"/>
      <c r="LO156" s="111"/>
      <c r="LP156" s="111"/>
      <c r="LQ156" s="111"/>
      <c r="LR156" s="111"/>
      <c r="LS156" s="111"/>
      <c r="LT156" s="111"/>
      <c r="LU156" s="111"/>
      <c r="LV156" s="111"/>
      <c r="LW156" s="111"/>
      <c r="LX156" s="111"/>
      <c r="LY156" s="111"/>
      <c r="LZ156" s="111"/>
      <c r="MA156" s="111"/>
      <c r="MB156" s="111"/>
      <c r="MC156" s="111"/>
      <c r="MD156" s="111"/>
      <c r="ME156" s="111"/>
      <c r="MF156" s="111"/>
      <c r="MG156" s="111"/>
      <c r="MH156" s="111"/>
      <c r="MI156" s="111"/>
      <c r="MJ156" s="111"/>
      <c r="MK156" s="111"/>
      <c r="ML156" s="111"/>
      <c r="MM156" s="111"/>
      <c r="MN156" s="111"/>
      <c r="MO156" s="111"/>
      <c r="MP156" s="111"/>
      <c r="MQ156" s="111"/>
      <c r="MR156" s="111"/>
      <c r="MS156" s="111"/>
      <c r="MT156" s="111"/>
      <c r="MU156" s="111"/>
      <c r="MV156" s="111"/>
      <c r="MW156" s="111"/>
      <c r="MX156" s="111"/>
      <c r="MY156" s="111"/>
      <c r="MZ156" s="111"/>
      <c r="NA156" s="111"/>
      <c r="NB156" s="111"/>
      <c r="NC156" s="111"/>
      <c r="ND156" s="111"/>
      <c r="NE156" s="111"/>
      <c r="NF156" s="111"/>
      <c r="NG156" s="111"/>
      <c r="NH156" s="111"/>
      <c r="NI156" s="111"/>
      <c r="NJ156" s="111"/>
      <c r="NK156" s="111"/>
      <c r="NL156" s="111"/>
      <c r="NM156" s="111"/>
      <c r="NN156" s="111"/>
      <c r="NO156" s="111"/>
      <c r="NP156" s="111"/>
      <c r="NQ156" s="111"/>
      <c r="NR156" s="111"/>
      <c r="NS156" s="111"/>
      <c r="NT156" s="111"/>
      <c r="NU156" s="111"/>
      <c r="NV156" s="111"/>
      <c r="NW156" s="111"/>
      <c r="NX156" s="111"/>
      <c r="NY156" s="111"/>
      <c r="NZ156" s="111"/>
      <c r="OA156" s="111"/>
      <c r="OB156" s="111"/>
      <c r="OC156" s="111"/>
      <c r="OD156" s="111"/>
      <c r="OE156" s="111"/>
      <c r="OF156" s="111"/>
      <c r="OG156" s="111"/>
      <c r="OH156" s="111"/>
      <c r="OI156" s="111"/>
      <c r="OJ156" s="111"/>
      <c r="OK156" s="111"/>
      <c r="OL156" s="111"/>
      <c r="OM156" s="111"/>
      <c r="ON156" s="111"/>
      <c r="OO156" s="111"/>
      <c r="OP156" s="111"/>
      <c r="OQ156" s="111"/>
      <c r="OR156" s="111"/>
      <c r="OS156" s="111"/>
      <c r="OT156" s="111"/>
      <c r="OU156" s="111"/>
      <c r="OV156" s="111"/>
      <c r="OW156" s="111"/>
      <c r="OX156" s="111"/>
      <c r="OY156" s="111"/>
      <c r="OZ156" s="111"/>
      <c r="PA156" s="111"/>
      <c r="PB156" s="111"/>
      <c r="PC156" s="111"/>
      <c r="PD156" s="111"/>
      <c r="PE156" s="111"/>
      <c r="PF156" s="111"/>
      <c r="PG156" s="111"/>
      <c r="PH156" s="111"/>
      <c r="PI156" s="111"/>
      <c r="PJ156" s="111"/>
      <c r="PK156" s="111"/>
      <c r="PL156" s="111"/>
      <c r="PM156" s="111"/>
      <c r="PN156" s="111"/>
      <c r="PO156" s="111"/>
      <c r="PP156" s="111"/>
      <c r="PQ156" s="111"/>
      <c r="PR156" s="111"/>
      <c r="PS156" s="111"/>
      <c r="PT156" s="111"/>
      <c r="PU156" s="111"/>
      <c r="PV156" s="111"/>
      <c r="PW156" s="111"/>
      <c r="PX156" s="111"/>
      <c r="PY156" s="111"/>
      <c r="PZ156" s="111"/>
      <c r="QA156" s="111"/>
      <c r="QB156" s="111"/>
      <c r="QC156" s="111"/>
      <c r="QD156" s="111"/>
      <c r="QE156" s="111"/>
      <c r="QF156" s="111"/>
      <c r="QG156" s="111"/>
      <c r="QH156" s="111"/>
      <c r="QI156" s="111"/>
      <c r="QJ156" s="111"/>
      <c r="QK156" s="111"/>
      <c r="QL156" s="111"/>
      <c r="QM156" s="111"/>
      <c r="QN156" s="111"/>
      <c r="QO156" s="111"/>
      <c r="QP156" s="111"/>
      <c r="QQ156" s="111"/>
      <c r="QR156" s="111"/>
      <c r="QS156" s="111"/>
      <c r="QT156" s="111"/>
      <c r="QU156" s="111"/>
      <c r="QV156" s="111"/>
      <c r="QW156" s="111"/>
      <c r="QX156" s="111"/>
      <c r="QY156" s="111"/>
      <c r="QZ156" s="111"/>
      <c r="RA156" s="111"/>
      <c r="RB156" s="111"/>
      <c r="RC156" s="111"/>
      <c r="RD156" s="111"/>
      <c r="RE156" s="111"/>
      <c r="RF156" s="111"/>
      <c r="RG156" s="111"/>
      <c r="RH156" s="111"/>
      <c r="RI156" s="111"/>
      <c r="RJ156" s="111"/>
      <c r="RK156" s="111"/>
      <c r="RL156" s="111"/>
      <c r="RM156" s="111"/>
      <c r="RN156" s="111"/>
      <c r="RO156" s="111"/>
      <c r="RP156" s="111"/>
      <c r="RQ156" s="111"/>
      <c r="RR156" s="111"/>
      <c r="RS156" s="111"/>
      <c r="RT156" s="111"/>
      <c r="RU156" s="111"/>
      <c r="RV156" s="111"/>
      <c r="RW156" s="111"/>
      <c r="RX156" s="111"/>
      <c r="RY156" s="111"/>
      <c r="RZ156" s="111"/>
      <c r="SA156" s="111"/>
      <c r="SB156" s="111"/>
      <c r="SC156" s="111"/>
      <c r="SD156" s="111"/>
      <c r="SE156" s="111"/>
      <c r="SF156" s="111"/>
      <c r="SG156" s="111"/>
      <c r="SH156" s="111"/>
      <c r="SI156" s="111"/>
      <c r="SJ156" s="111"/>
      <c r="SK156" s="111"/>
      <c r="SL156" s="111"/>
      <c r="SM156" s="111"/>
      <c r="SN156" s="111"/>
      <c r="SO156" s="111"/>
      <c r="SP156" s="111"/>
      <c r="SQ156" s="111"/>
      <c r="SR156" s="111"/>
      <c r="SS156" s="111"/>
      <c r="ST156" s="111"/>
      <c r="SU156" s="111"/>
      <c r="SV156" s="111"/>
      <c r="SW156" s="111"/>
      <c r="SX156" s="111"/>
      <c r="SY156" s="111"/>
      <c r="SZ156" s="111"/>
      <c r="TA156" s="111"/>
      <c r="TB156" s="111"/>
      <c r="TC156" s="111"/>
      <c r="TD156" s="111"/>
      <c r="TE156" s="111"/>
      <c r="TF156" s="111"/>
      <c r="TG156" s="111"/>
      <c r="TH156" s="111"/>
      <c r="TI156" s="111"/>
      <c r="TJ156" s="111"/>
      <c r="TK156" s="111"/>
      <c r="TL156" s="111"/>
      <c r="TM156" s="111"/>
      <c r="TN156" s="111"/>
    </row>
    <row r="157" spans="1:534" x14ac:dyDescent="0.2">
      <c r="A157" s="111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7"/>
      <c r="CC157" s="117"/>
      <c r="CD157" s="111"/>
      <c r="CE157" s="111"/>
      <c r="CF157" s="111"/>
      <c r="CG157" s="117"/>
      <c r="CH157" s="117"/>
      <c r="CI157" s="111"/>
      <c r="CJ157" s="111"/>
      <c r="CK157" s="111"/>
      <c r="CL157" s="117"/>
      <c r="CM157" s="111"/>
      <c r="CN157" s="117"/>
      <c r="CO157" s="117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  <c r="HE157" s="111"/>
      <c r="HF157" s="111"/>
      <c r="HG157" s="116"/>
      <c r="HH157" s="111"/>
      <c r="HI157" s="111"/>
      <c r="HJ157" s="111"/>
      <c r="HK157" s="111"/>
      <c r="HL157" s="111"/>
      <c r="HM157" s="111"/>
      <c r="HN157" s="111"/>
      <c r="HO157" s="111"/>
      <c r="HP157" s="111"/>
      <c r="HQ157" s="111"/>
      <c r="HR157" s="111"/>
      <c r="HS157" s="111"/>
      <c r="HT157" s="111"/>
      <c r="HU157" s="111"/>
      <c r="HV157" s="111"/>
      <c r="HW157" s="111"/>
      <c r="HX157" s="111"/>
      <c r="HY157" s="111"/>
      <c r="HZ157" s="111"/>
      <c r="IA157" s="111"/>
      <c r="IB157" s="111"/>
      <c r="IC157" s="111"/>
      <c r="ID157" s="111"/>
      <c r="IE157" s="111"/>
      <c r="IF157" s="111"/>
      <c r="IG157" s="111"/>
      <c r="IH157" s="111"/>
      <c r="II157" s="111"/>
      <c r="IJ157" s="111"/>
      <c r="IK157" s="111"/>
      <c r="IL157" s="111"/>
      <c r="IM157" s="111"/>
      <c r="IN157" s="111"/>
      <c r="IO157" s="111"/>
      <c r="IP157" s="111"/>
      <c r="IQ157" s="111"/>
      <c r="IR157" s="111"/>
      <c r="IS157" s="111"/>
      <c r="IT157" s="111"/>
      <c r="IU157" s="111"/>
      <c r="IV157" s="111"/>
      <c r="IW157" s="111"/>
      <c r="IX157" s="111"/>
      <c r="IY157" s="111"/>
      <c r="IZ157" s="111"/>
      <c r="JA157" s="111"/>
      <c r="JB157" s="111"/>
      <c r="JC157" s="111"/>
      <c r="JD157" s="111"/>
      <c r="JE157" s="111"/>
      <c r="JF157" s="111"/>
      <c r="JG157" s="111"/>
      <c r="JH157" s="111"/>
      <c r="JI157" s="111"/>
      <c r="JJ157" s="111"/>
      <c r="JK157" s="111"/>
      <c r="JL157" s="111"/>
      <c r="JM157" s="111"/>
      <c r="JN157" s="111"/>
      <c r="JO157" s="111"/>
      <c r="JP157" s="111"/>
      <c r="JQ157" s="111"/>
      <c r="JR157" s="111"/>
      <c r="JS157" s="111"/>
      <c r="JT157" s="111"/>
      <c r="JU157" s="111"/>
      <c r="JV157" s="111"/>
      <c r="JW157" s="111"/>
      <c r="JX157" s="111"/>
      <c r="JY157" s="111"/>
      <c r="JZ157" s="111"/>
      <c r="KA157" s="111"/>
      <c r="KB157" s="111"/>
      <c r="KC157" s="111"/>
      <c r="KD157" s="111"/>
      <c r="KE157" s="111"/>
      <c r="KF157" s="111"/>
      <c r="KG157" s="111"/>
      <c r="KH157" s="111"/>
      <c r="KI157" s="111"/>
      <c r="KJ157" s="111"/>
      <c r="KK157" s="111"/>
      <c r="KL157" s="111"/>
      <c r="KM157" s="111"/>
      <c r="KN157" s="111"/>
      <c r="KO157" s="111"/>
      <c r="KP157" s="111"/>
      <c r="KQ157" s="111"/>
      <c r="KR157" s="111"/>
      <c r="KS157" s="111"/>
      <c r="KT157" s="111"/>
      <c r="KU157" s="111"/>
      <c r="KV157" s="111"/>
      <c r="KW157" s="111"/>
      <c r="KX157" s="111"/>
      <c r="KY157" s="111"/>
      <c r="KZ157" s="111"/>
      <c r="LA157" s="111"/>
      <c r="LB157" s="111"/>
      <c r="LC157" s="111"/>
      <c r="LD157" s="111"/>
      <c r="LE157" s="111"/>
      <c r="LF157" s="111"/>
      <c r="LG157" s="111"/>
      <c r="LH157" s="111"/>
      <c r="LI157" s="111"/>
      <c r="LJ157" s="111"/>
      <c r="LK157" s="111"/>
      <c r="LL157" s="111"/>
      <c r="LM157" s="111"/>
      <c r="LN157" s="111"/>
      <c r="LO157" s="111"/>
      <c r="LP157" s="111"/>
      <c r="LQ157" s="111"/>
      <c r="LR157" s="111"/>
      <c r="LS157" s="111"/>
      <c r="LT157" s="111"/>
      <c r="LU157" s="111"/>
      <c r="LV157" s="111"/>
      <c r="LW157" s="111"/>
      <c r="LX157" s="111"/>
      <c r="LY157" s="111"/>
      <c r="LZ157" s="111"/>
      <c r="MA157" s="111"/>
      <c r="MB157" s="111"/>
      <c r="MC157" s="111"/>
      <c r="MD157" s="111"/>
      <c r="ME157" s="111"/>
      <c r="MF157" s="111"/>
      <c r="MG157" s="111"/>
      <c r="MH157" s="111"/>
      <c r="MI157" s="111"/>
      <c r="MJ157" s="111"/>
      <c r="MK157" s="111"/>
      <c r="ML157" s="111"/>
      <c r="MM157" s="111"/>
      <c r="MN157" s="111"/>
      <c r="MO157" s="111"/>
      <c r="MP157" s="111"/>
      <c r="MQ157" s="111"/>
      <c r="MR157" s="111"/>
      <c r="MS157" s="111"/>
      <c r="MT157" s="111"/>
      <c r="MU157" s="111"/>
      <c r="MV157" s="111"/>
      <c r="MW157" s="111"/>
      <c r="MX157" s="111"/>
      <c r="MY157" s="111"/>
      <c r="MZ157" s="111"/>
      <c r="NA157" s="111"/>
      <c r="NB157" s="111"/>
      <c r="NC157" s="111"/>
      <c r="ND157" s="111"/>
      <c r="NE157" s="111"/>
      <c r="NF157" s="111"/>
      <c r="NG157" s="111"/>
      <c r="NH157" s="111"/>
      <c r="NI157" s="111"/>
      <c r="NJ157" s="111"/>
      <c r="NK157" s="111"/>
      <c r="NL157" s="111"/>
      <c r="NM157" s="111"/>
      <c r="NN157" s="111"/>
      <c r="NO157" s="111"/>
      <c r="NP157" s="111"/>
      <c r="NQ157" s="111"/>
      <c r="NR157" s="111"/>
      <c r="NS157" s="111"/>
      <c r="NT157" s="111"/>
      <c r="NU157" s="111"/>
      <c r="NV157" s="111"/>
      <c r="NW157" s="111"/>
      <c r="NX157" s="111"/>
      <c r="NY157" s="111"/>
      <c r="NZ157" s="111"/>
      <c r="OA157" s="111"/>
      <c r="OB157" s="111"/>
      <c r="OC157" s="111"/>
      <c r="OD157" s="111"/>
      <c r="OE157" s="111"/>
      <c r="OF157" s="111"/>
      <c r="OG157" s="111"/>
      <c r="OH157" s="111"/>
      <c r="OI157" s="111"/>
      <c r="OJ157" s="111"/>
      <c r="OK157" s="111"/>
      <c r="OL157" s="111"/>
      <c r="OM157" s="111"/>
      <c r="ON157" s="111"/>
      <c r="OO157" s="111"/>
      <c r="OP157" s="111"/>
      <c r="OQ157" s="111"/>
      <c r="OR157" s="111"/>
      <c r="OS157" s="111"/>
      <c r="OT157" s="111"/>
      <c r="OU157" s="111"/>
      <c r="OV157" s="111"/>
      <c r="OW157" s="111"/>
      <c r="OX157" s="111"/>
      <c r="OY157" s="111"/>
      <c r="OZ157" s="111"/>
      <c r="PA157" s="111"/>
      <c r="PB157" s="111"/>
      <c r="PC157" s="111"/>
      <c r="PD157" s="111"/>
      <c r="PE157" s="111"/>
      <c r="PF157" s="111"/>
      <c r="PG157" s="111"/>
      <c r="PH157" s="111"/>
      <c r="PI157" s="111"/>
      <c r="PJ157" s="111"/>
      <c r="PK157" s="111"/>
      <c r="PL157" s="111"/>
      <c r="PM157" s="111"/>
      <c r="PN157" s="111"/>
      <c r="PO157" s="111"/>
      <c r="PP157" s="111"/>
      <c r="PQ157" s="111"/>
      <c r="PR157" s="111"/>
      <c r="PS157" s="111"/>
      <c r="PT157" s="111"/>
      <c r="PU157" s="111"/>
      <c r="PV157" s="111"/>
      <c r="PW157" s="111"/>
      <c r="PX157" s="111"/>
      <c r="PY157" s="111"/>
      <c r="PZ157" s="111"/>
      <c r="QA157" s="111"/>
      <c r="QB157" s="111"/>
      <c r="QC157" s="111"/>
      <c r="QD157" s="111"/>
      <c r="QE157" s="111"/>
      <c r="QF157" s="111"/>
      <c r="QG157" s="111"/>
      <c r="QH157" s="111"/>
      <c r="QI157" s="111"/>
      <c r="QJ157" s="111"/>
      <c r="QK157" s="111"/>
      <c r="QL157" s="111"/>
      <c r="QM157" s="111"/>
      <c r="QN157" s="111"/>
      <c r="QO157" s="111"/>
      <c r="QP157" s="111"/>
      <c r="QQ157" s="111"/>
      <c r="QR157" s="111"/>
      <c r="QS157" s="111"/>
      <c r="QT157" s="111"/>
      <c r="QU157" s="111"/>
      <c r="QV157" s="111"/>
      <c r="QW157" s="111"/>
      <c r="QX157" s="111"/>
      <c r="QY157" s="111"/>
      <c r="QZ157" s="111"/>
      <c r="RA157" s="111"/>
      <c r="RB157" s="111"/>
      <c r="RC157" s="111"/>
      <c r="RD157" s="111"/>
      <c r="RE157" s="111"/>
      <c r="RF157" s="111"/>
      <c r="RG157" s="111"/>
      <c r="RH157" s="111"/>
      <c r="RI157" s="111"/>
      <c r="RJ157" s="111"/>
      <c r="RK157" s="111"/>
      <c r="RL157" s="111"/>
      <c r="RM157" s="111"/>
      <c r="RN157" s="111"/>
      <c r="RO157" s="111"/>
      <c r="RP157" s="111"/>
      <c r="RQ157" s="111"/>
      <c r="RR157" s="111"/>
      <c r="RS157" s="111"/>
      <c r="RT157" s="111"/>
      <c r="RU157" s="111"/>
      <c r="RV157" s="111"/>
      <c r="RW157" s="111"/>
      <c r="RX157" s="111"/>
      <c r="RY157" s="111"/>
      <c r="RZ157" s="111"/>
      <c r="SA157" s="111"/>
      <c r="SB157" s="111"/>
      <c r="SC157" s="111"/>
      <c r="SD157" s="111"/>
      <c r="SE157" s="111"/>
      <c r="SF157" s="111"/>
      <c r="SG157" s="111"/>
      <c r="SH157" s="111"/>
      <c r="SI157" s="111"/>
      <c r="SJ157" s="111"/>
      <c r="SK157" s="111"/>
      <c r="SL157" s="111"/>
      <c r="SM157" s="111"/>
      <c r="SN157" s="111"/>
      <c r="SO157" s="111"/>
      <c r="SP157" s="111"/>
      <c r="SQ157" s="111"/>
      <c r="SR157" s="111"/>
      <c r="SS157" s="111"/>
      <c r="ST157" s="111"/>
      <c r="SU157" s="111"/>
      <c r="SV157" s="111"/>
      <c r="SW157" s="111"/>
      <c r="SX157" s="111"/>
      <c r="SY157" s="111"/>
      <c r="SZ157" s="111"/>
      <c r="TA157" s="111"/>
      <c r="TB157" s="111"/>
      <c r="TC157" s="111"/>
      <c r="TD157" s="111"/>
      <c r="TE157" s="111"/>
      <c r="TF157" s="111"/>
      <c r="TG157" s="111"/>
      <c r="TH157" s="111"/>
      <c r="TI157" s="111"/>
      <c r="TJ157" s="111"/>
      <c r="TK157" s="111"/>
      <c r="TL157" s="111"/>
      <c r="TM157" s="111"/>
      <c r="TN157" s="111"/>
    </row>
    <row r="158" spans="1:534" x14ac:dyDescent="0.2">
      <c r="A158" s="111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7"/>
      <c r="CC158" s="117"/>
      <c r="CD158" s="111"/>
      <c r="CE158" s="111"/>
      <c r="CF158" s="111"/>
      <c r="CG158" s="117"/>
      <c r="CH158" s="117"/>
      <c r="CI158" s="111"/>
      <c r="CJ158" s="111"/>
      <c r="CK158" s="111"/>
      <c r="CL158" s="117"/>
      <c r="CM158" s="111"/>
      <c r="CN158" s="117"/>
      <c r="CO158" s="117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  <c r="HG158" s="116"/>
      <c r="HH158" s="111"/>
      <c r="HI158" s="111"/>
      <c r="HJ158" s="111"/>
      <c r="HK158" s="111"/>
      <c r="HL158" s="111"/>
      <c r="HM158" s="111"/>
      <c r="HN158" s="111"/>
      <c r="HO158" s="111"/>
      <c r="HP158" s="111"/>
      <c r="HQ158" s="111"/>
      <c r="HR158" s="111"/>
      <c r="HS158" s="111"/>
      <c r="HT158" s="111"/>
      <c r="HU158" s="111"/>
      <c r="HV158" s="111"/>
      <c r="HW158" s="111"/>
      <c r="HX158" s="111"/>
      <c r="HY158" s="111"/>
      <c r="HZ158" s="111"/>
      <c r="IA158" s="111"/>
      <c r="IB158" s="111"/>
      <c r="IC158" s="111"/>
      <c r="ID158" s="111"/>
      <c r="IE158" s="111"/>
      <c r="IF158" s="111"/>
      <c r="IG158" s="111"/>
      <c r="IH158" s="111"/>
      <c r="II158" s="111"/>
      <c r="IJ158" s="111"/>
      <c r="IK158" s="111"/>
      <c r="IL158" s="111"/>
      <c r="IM158" s="111"/>
      <c r="IN158" s="111"/>
      <c r="IO158" s="111"/>
      <c r="IP158" s="111"/>
      <c r="IQ158" s="111"/>
      <c r="IR158" s="111"/>
      <c r="IS158" s="111"/>
      <c r="IT158" s="111"/>
      <c r="IU158" s="111"/>
      <c r="IV158" s="111"/>
      <c r="IW158" s="111"/>
      <c r="IX158" s="111"/>
      <c r="IY158" s="111"/>
      <c r="IZ158" s="111"/>
      <c r="JA158" s="111"/>
      <c r="JB158" s="111"/>
      <c r="JC158" s="111"/>
      <c r="JD158" s="111"/>
      <c r="JE158" s="111"/>
      <c r="JF158" s="111"/>
      <c r="JG158" s="111"/>
      <c r="JH158" s="111"/>
      <c r="JI158" s="111"/>
      <c r="JJ158" s="111"/>
      <c r="JK158" s="111"/>
      <c r="JL158" s="111"/>
      <c r="JM158" s="111"/>
      <c r="JN158" s="111"/>
      <c r="JO158" s="111"/>
      <c r="JP158" s="111"/>
      <c r="JQ158" s="111"/>
      <c r="JR158" s="111"/>
      <c r="JS158" s="111"/>
      <c r="JT158" s="111"/>
      <c r="JU158" s="111"/>
      <c r="JV158" s="111"/>
      <c r="JW158" s="111"/>
      <c r="JX158" s="111"/>
      <c r="JY158" s="111"/>
      <c r="JZ158" s="111"/>
      <c r="KA158" s="111"/>
      <c r="KB158" s="111"/>
      <c r="KC158" s="111"/>
      <c r="KD158" s="111"/>
      <c r="KE158" s="111"/>
      <c r="KF158" s="111"/>
      <c r="KG158" s="111"/>
      <c r="KH158" s="111"/>
      <c r="KI158" s="111"/>
      <c r="KJ158" s="111"/>
      <c r="KK158" s="111"/>
      <c r="KL158" s="111"/>
      <c r="KM158" s="111"/>
      <c r="KN158" s="111"/>
      <c r="KO158" s="111"/>
      <c r="KP158" s="111"/>
      <c r="KQ158" s="111"/>
      <c r="KR158" s="111"/>
      <c r="KS158" s="111"/>
      <c r="KT158" s="111"/>
      <c r="KU158" s="111"/>
      <c r="KV158" s="111"/>
      <c r="KW158" s="111"/>
      <c r="KX158" s="111"/>
      <c r="KY158" s="111"/>
      <c r="KZ158" s="111"/>
      <c r="LA158" s="111"/>
      <c r="LB158" s="111"/>
      <c r="LC158" s="111"/>
      <c r="LD158" s="111"/>
      <c r="LE158" s="111"/>
      <c r="LF158" s="111"/>
      <c r="LG158" s="111"/>
      <c r="LH158" s="111"/>
      <c r="LI158" s="111"/>
      <c r="LJ158" s="111"/>
      <c r="LK158" s="111"/>
      <c r="LL158" s="111"/>
      <c r="LM158" s="111"/>
      <c r="LN158" s="111"/>
      <c r="LO158" s="111"/>
      <c r="LP158" s="111"/>
      <c r="LQ158" s="111"/>
      <c r="LR158" s="111"/>
      <c r="LS158" s="111"/>
      <c r="LT158" s="111"/>
      <c r="LU158" s="111"/>
      <c r="LV158" s="111"/>
      <c r="LW158" s="111"/>
      <c r="LX158" s="111"/>
      <c r="LY158" s="111"/>
      <c r="LZ158" s="111"/>
      <c r="MA158" s="111"/>
      <c r="MB158" s="111"/>
      <c r="MC158" s="111"/>
      <c r="MD158" s="111"/>
      <c r="ME158" s="111"/>
      <c r="MF158" s="111"/>
      <c r="MG158" s="111"/>
      <c r="MH158" s="111"/>
      <c r="MI158" s="111"/>
      <c r="MJ158" s="111"/>
      <c r="MK158" s="111"/>
      <c r="ML158" s="111"/>
      <c r="MM158" s="111"/>
      <c r="MN158" s="111"/>
      <c r="MO158" s="111"/>
      <c r="MP158" s="111"/>
      <c r="MQ158" s="111"/>
      <c r="MR158" s="111"/>
      <c r="MS158" s="111"/>
      <c r="MT158" s="111"/>
      <c r="MU158" s="111"/>
      <c r="MV158" s="111"/>
      <c r="MW158" s="111"/>
      <c r="MX158" s="111"/>
      <c r="MY158" s="111"/>
      <c r="MZ158" s="111"/>
      <c r="NA158" s="111"/>
      <c r="NB158" s="111"/>
      <c r="NC158" s="111"/>
      <c r="ND158" s="111"/>
      <c r="NE158" s="111"/>
      <c r="NF158" s="111"/>
      <c r="NG158" s="111"/>
      <c r="NH158" s="111"/>
      <c r="NI158" s="111"/>
      <c r="NJ158" s="111"/>
      <c r="NK158" s="111"/>
      <c r="NL158" s="111"/>
      <c r="NM158" s="111"/>
      <c r="NN158" s="111"/>
      <c r="NO158" s="111"/>
      <c r="NP158" s="111"/>
      <c r="NQ158" s="111"/>
      <c r="NR158" s="111"/>
      <c r="NS158" s="111"/>
      <c r="NT158" s="111"/>
      <c r="NU158" s="111"/>
      <c r="NV158" s="111"/>
      <c r="NW158" s="111"/>
      <c r="NX158" s="111"/>
      <c r="NY158" s="111"/>
      <c r="NZ158" s="111"/>
      <c r="OA158" s="111"/>
      <c r="OB158" s="111"/>
      <c r="OC158" s="111"/>
      <c r="OD158" s="111"/>
      <c r="OE158" s="111"/>
      <c r="OF158" s="111"/>
      <c r="OG158" s="111"/>
      <c r="OH158" s="111"/>
      <c r="OI158" s="111"/>
      <c r="OJ158" s="111"/>
      <c r="OK158" s="111"/>
      <c r="OL158" s="111"/>
      <c r="OM158" s="111"/>
      <c r="ON158" s="111"/>
      <c r="OO158" s="111"/>
      <c r="OP158" s="111"/>
      <c r="OQ158" s="111"/>
      <c r="OR158" s="111"/>
      <c r="OS158" s="111"/>
      <c r="OT158" s="111"/>
      <c r="OU158" s="111"/>
      <c r="OV158" s="111"/>
      <c r="OW158" s="111"/>
      <c r="OX158" s="111"/>
      <c r="OY158" s="111"/>
      <c r="OZ158" s="111"/>
      <c r="PA158" s="111"/>
      <c r="PB158" s="111"/>
      <c r="PC158" s="111"/>
      <c r="PD158" s="111"/>
      <c r="PE158" s="111"/>
      <c r="PF158" s="111"/>
      <c r="PG158" s="111"/>
      <c r="PH158" s="111"/>
      <c r="PI158" s="111"/>
      <c r="PJ158" s="111"/>
      <c r="PK158" s="111"/>
      <c r="PL158" s="111"/>
      <c r="PM158" s="111"/>
      <c r="PN158" s="111"/>
      <c r="PO158" s="111"/>
      <c r="PP158" s="111"/>
      <c r="PQ158" s="111"/>
      <c r="PR158" s="111"/>
      <c r="PS158" s="111"/>
      <c r="PT158" s="111"/>
      <c r="PU158" s="111"/>
      <c r="PV158" s="111"/>
      <c r="PW158" s="111"/>
      <c r="PX158" s="111"/>
      <c r="PY158" s="111"/>
      <c r="PZ158" s="111"/>
      <c r="QA158" s="111"/>
      <c r="QB158" s="111"/>
      <c r="QC158" s="111"/>
      <c r="QD158" s="111"/>
      <c r="QE158" s="111"/>
      <c r="QF158" s="111"/>
      <c r="QG158" s="111"/>
      <c r="QH158" s="111"/>
      <c r="QI158" s="111"/>
      <c r="QJ158" s="111"/>
      <c r="QK158" s="111"/>
      <c r="QL158" s="111"/>
      <c r="QM158" s="111"/>
      <c r="QN158" s="111"/>
      <c r="QO158" s="111"/>
      <c r="QP158" s="111"/>
      <c r="QQ158" s="111"/>
      <c r="QR158" s="111"/>
      <c r="QS158" s="111"/>
      <c r="QT158" s="111"/>
      <c r="QU158" s="111"/>
      <c r="QV158" s="111"/>
      <c r="QW158" s="111"/>
      <c r="QX158" s="111"/>
      <c r="QY158" s="111"/>
      <c r="QZ158" s="111"/>
      <c r="RA158" s="111"/>
      <c r="RB158" s="111"/>
      <c r="RC158" s="111"/>
      <c r="RD158" s="111"/>
      <c r="RE158" s="111"/>
      <c r="RF158" s="111"/>
      <c r="RG158" s="111"/>
      <c r="RH158" s="111"/>
      <c r="RI158" s="111"/>
      <c r="RJ158" s="111"/>
      <c r="RK158" s="111"/>
      <c r="RL158" s="111"/>
      <c r="RM158" s="111"/>
      <c r="RN158" s="111"/>
      <c r="RO158" s="111"/>
      <c r="RP158" s="111"/>
      <c r="RQ158" s="111"/>
      <c r="RR158" s="111"/>
      <c r="RS158" s="111"/>
      <c r="RT158" s="111"/>
      <c r="RU158" s="111"/>
      <c r="RV158" s="111"/>
      <c r="RW158" s="111"/>
      <c r="RX158" s="111"/>
      <c r="RY158" s="111"/>
      <c r="RZ158" s="111"/>
      <c r="SA158" s="111"/>
      <c r="SB158" s="111"/>
      <c r="SC158" s="111"/>
      <c r="SD158" s="111"/>
      <c r="SE158" s="111"/>
      <c r="SF158" s="111"/>
      <c r="SG158" s="111"/>
      <c r="SH158" s="111"/>
      <c r="SI158" s="111"/>
      <c r="SJ158" s="111"/>
      <c r="SK158" s="111"/>
      <c r="SL158" s="111"/>
      <c r="SM158" s="111"/>
      <c r="SN158" s="111"/>
      <c r="SO158" s="111"/>
      <c r="SP158" s="111"/>
      <c r="SQ158" s="111"/>
      <c r="SR158" s="111"/>
      <c r="SS158" s="111"/>
      <c r="ST158" s="111"/>
      <c r="SU158" s="111"/>
      <c r="SV158" s="111"/>
      <c r="SW158" s="111"/>
      <c r="SX158" s="111"/>
      <c r="SY158" s="111"/>
      <c r="SZ158" s="111"/>
      <c r="TA158" s="111"/>
      <c r="TB158" s="111"/>
      <c r="TC158" s="111"/>
      <c r="TD158" s="111"/>
      <c r="TE158" s="111"/>
      <c r="TF158" s="111"/>
      <c r="TG158" s="111"/>
      <c r="TH158" s="111"/>
      <c r="TI158" s="111"/>
      <c r="TJ158" s="111"/>
      <c r="TK158" s="111"/>
      <c r="TL158" s="111"/>
      <c r="TM158" s="111"/>
      <c r="TN158" s="111"/>
    </row>
    <row r="159" spans="1:534" x14ac:dyDescent="0.2">
      <c r="A159" s="111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7"/>
      <c r="CC159" s="117"/>
      <c r="CD159" s="111"/>
      <c r="CE159" s="111"/>
      <c r="CF159" s="111"/>
      <c r="CG159" s="117"/>
      <c r="CH159" s="117"/>
      <c r="CI159" s="111"/>
      <c r="CJ159" s="111"/>
      <c r="CK159" s="111"/>
      <c r="CL159" s="117"/>
      <c r="CM159" s="111"/>
      <c r="CN159" s="117"/>
      <c r="CO159" s="117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  <c r="HG159" s="116"/>
      <c r="HH159" s="111"/>
      <c r="HI159" s="111"/>
      <c r="HJ159" s="111"/>
      <c r="HK159" s="111"/>
      <c r="HL159" s="111"/>
      <c r="HM159" s="111"/>
      <c r="HN159" s="111"/>
      <c r="HO159" s="111"/>
      <c r="HP159" s="111"/>
      <c r="HQ159" s="111"/>
      <c r="HR159" s="111"/>
      <c r="HS159" s="111"/>
      <c r="HT159" s="111"/>
      <c r="HU159" s="111"/>
      <c r="HV159" s="111"/>
      <c r="HW159" s="111"/>
      <c r="HX159" s="111"/>
      <c r="HY159" s="111"/>
      <c r="HZ159" s="111"/>
      <c r="IA159" s="111"/>
      <c r="IB159" s="111"/>
      <c r="IC159" s="111"/>
      <c r="ID159" s="111"/>
      <c r="IE159" s="111"/>
      <c r="IF159" s="111"/>
      <c r="IG159" s="111"/>
      <c r="IH159" s="111"/>
      <c r="II159" s="111"/>
      <c r="IJ159" s="111"/>
      <c r="IK159" s="111"/>
      <c r="IL159" s="111"/>
      <c r="IM159" s="111"/>
      <c r="IN159" s="111"/>
      <c r="IO159" s="111"/>
      <c r="IP159" s="111"/>
      <c r="IQ159" s="111"/>
      <c r="IR159" s="111"/>
      <c r="IS159" s="111"/>
      <c r="IT159" s="111"/>
      <c r="IU159" s="111"/>
      <c r="IV159" s="111"/>
      <c r="IW159" s="111"/>
      <c r="IX159" s="111"/>
      <c r="IY159" s="111"/>
      <c r="IZ159" s="111"/>
      <c r="JA159" s="111"/>
      <c r="JB159" s="111"/>
      <c r="JC159" s="111"/>
      <c r="JD159" s="111"/>
      <c r="JE159" s="111"/>
      <c r="JF159" s="111"/>
      <c r="JG159" s="111"/>
      <c r="JH159" s="111"/>
      <c r="JI159" s="111"/>
      <c r="JJ159" s="111"/>
      <c r="JK159" s="111"/>
      <c r="JL159" s="111"/>
      <c r="JM159" s="111"/>
      <c r="JN159" s="111"/>
      <c r="JO159" s="111"/>
      <c r="JP159" s="111"/>
      <c r="JQ159" s="111"/>
      <c r="JR159" s="111"/>
      <c r="JS159" s="111"/>
      <c r="JT159" s="111"/>
      <c r="JU159" s="111"/>
      <c r="JV159" s="111"/>
      <c r="JW159" s="111"/>
      <c r="JX159" s="111"/>
      <c r="JY159" s="111"/>
      <c r="JZ159" s="111"/>
      <c r="KA159" s="111"/>
      <c r="KB159" s="111"/>
      <c r="KC159" s="111"/>
      <c r="KD159" s="111"/>
      <c r="KE159" s="111"/>
      <c r="KF159" s="111"/>
      <c r="KG159" s="111"/>
      <c r="KH159" s="111"/>
      <c r="KI159" s="111"/>
      <c r="KJ159" s="111"/>
      <c r="KK159" s="111"/>
      <c r="KL159" s="111"/>
      <c r="KM159" s="111"/>
      <c r="KN159" s="111"/>
      <c r="KO159" s="111"/>
      <c r="KP159" s="111"/>
      <c r="KQ159" s="111"/>
      <c r="KR159" s="111"/>
      <c r="KS159" s="111"/>
      <c r="KT159" s="111"/>
      <c r="KU159" s="111"/>
      <c r="KV159" s="111"/>
      <c r="KW159" s="111"/>
      <c r="KX159" s="111"/>
      <c r="KY159" s="111"/>
      <c r="KZ159" s="111"/>
      <c r="LA159" s="111"/>
      <c r="LB159" s="111"/>
      <c r="LC159" s="111"/>
      <c r="LD159" s="111"/>
      <c r="LE159" s="111"/>
      <c r="LF159" s="111"/>
      <c r="LG159" s="111"/>
      <c r="LH159" s="111"/>
      <c r="LI159" s="111"/>
      <c r="LJ159" s="111"/>
      <c r="LK159" s="111"/>
      <c r="LL159" s="111"/>
      <c r="LM159" s="111"/>
      <c r="LN159" s="111"/>
      <c r="LO159" s="111"/>
      <c r="LP159" s="111"/>
      <c r="LQ159" s="111"/>
      <c r="LR159" s="111"/>
      <c r="LS159" s="111"/>
      <c r="LT159" s="111"/>
      <c r="LU159" s="111"/>
      <c r="LV159" s="111"/>
      <c r="LW159" s="111"/>
      <c r="LX159" s="111"/>
      <c r="LY159" s="111"/>
      <c r="LZ159" s="111"/>
      <c r="MA159" s="111"/>
      <c r="MB159" s="111"/>
      <c r="MC159" s="111"/>
      <c r="MD159" s="111"/>
      <c r="ME159" s="111"/>
      <c r="MF159" s="111"/>
      <c r="MG159" s="111"/>
      <c r="MH159" s="111"/>
      <c r="MI159" s="111"/>
      <c r="MJ159" s="111"/>
      <c r="MK159" s="111"/>
      <c r="ML159" s="111"/>
      <c r="MM159" s="111"/>
      <c r="MN159" s="111"/>
      <c r="MO159" s="111"/>
      <c r="MP159" s="111"/>
      <c r="MQ159" s="111"/>
      <c r="MR159" s="111"/>
      <c r="MS159" s="111"/>
      <c r="MT159" s="111"/>
      <c r="MU159" s="111"/>
      <c r="MV159" s="111"/>
      <c r="MW159" s="111"/>
      <c r="MX159" s="111"/>
      <c r="MY159" s="111"/>
      <c r="MZ159" s="111"/>
      <c r="NA159" s="111"/>
      <c r="NB159" s="111"/>
      <c r="NC159" s="111"/>
      <c r="ND159" s="111"/>
      <c r="NE159" s="111"/>
      <c r="NF159" s="111"/>
      <c r="NG159" s="111"/>
      <c r="NH159" s="111"/>
      <c r="NI159" s="111"/>
      <c r="NJ159" s="111"/>
      <c r="NK159" s="111"/>
      <c r="NL159" s="111"/>
      <c r="NM159" s="111"/>
      <c r="NN159" s="111"/>
      <c r="NO159" s="111"/>
      <c r="NP159" s="111"/>
      <c r="NQ159" s="111"/>
      <c r="NR159" s="111"/>
      <c r="NS159" s="111"/>
      <c r="NT159" s="111"/>
      <c r="NU159" s="111"/>
      <c r="NV159" s="111"/>
      <c r="NW159" s="111"/>
      <c r="NX159" s="111"/>
      <c r="NY159" s="111"/>
      <c r="NZ159" s="111"/>
      <c r="OA159" s="111"/>
      <c r="OB159" s="111"/>
      <c r="OC159" s="111"/>
      <c r="OD159" s="111"/>
      <c r="OE159" s="111"/>
      <c r="OF159" s="111"/>
      <c r="OG159" s="111"/>
      <c r="OH159" s="111"/>
      <c r="OI159" s="111"/>
      <c r="OJ159" s="111"/>
      <c r="OK159" s="111"/>
      <c r="OL159" s="111"/>
      <c r="OM159" s="111"/>
      <c r="ON159" s="111"/>
      <c r="OO159" s="111"/>
      <c r="OP159" s="111"/>
      <c r="OQ159" s="111"/>
      <c r="OR159" s="111"/>
      <c r="OS159" s="111"/>
      <c r="OT159" s="111"/>
      <c r="OU159" s="111"/>
      <c r="OV159" s="111"/>
      <c r="OW159" s="111"/>
      <c r="OX159" s="111"/>
      <c r="OY159" s="111"/>
      <c r="OZ159" s="111"/>
      <c r="PA159" s="111"/>
      <c r="PB159" s="111"/>
      <c r="PC159" s="111"/>
      <c r="PD159" s="111"/>
      <c r="PE159" s="111"/>
      <c r="PF159" s="111"/>
      <c r="PG159" s="111"/>
      <c r="PH159" s="111"/>
      <c r="PI159" s="111"/>
      <c r="PJ159" s="111"/>
      <c r="PK159" s="111"/>
      <c r="PL159" s="111"/>
      <c r="PM159" s="111"/>
      <c r="PN159" s="111"/>
      <c r="PO159" s="111"/>
      <c r="PP159" s="111"/>
      <c r="PQ159" s="111"/>
      <c r="PR159" s="111"/>
      <c r="PS159" s="111"/>
      <c r="PT159" s="111"/>
      <c r="PU159" s="111"/>
      <c r="PV159" s="111"/>
      <c r="PW159" s="111"/>
      <c r="PX159" s="111"/>
      <c r="PY159" s="111"/>
      <c r="PZ159" s="111"/>
      <c r="QA159" s="111"/>
      <c r="QB159" s="111"/>
      <c r="QC159" s="111"/>
      <c r="QD159" s="111"/>
      <c r="QE159" s="111"/>
      <c r="QF159" s="111"/>
      <c r="QG159" s="111"/>
      <c r="QH159" s="111"/>
      <c r="QI159" s="111"/>
      <c r="QJ159" s="111"/>
      <c r="QK159" s="111"/>
      <c r="QL159" s="111"/>
      <c r="QM159" s="111"/>
      <c r="QN159" s="111"/>
      <c r="QO159" s="111"/>
      <c r="QP159" s="111"/>
      <c r="QQ159" s="111"/>
      <c r="QR159" s="111"/>
      <c r="QS159" s="111"/>
      <c r="QT159" s="111"/>
      <c r="QU159" s="111"/>
      <c r="QV159" s="111"/>
      <c r="QW159" s="111"/>
      <c r="QX159" s="111"/>
      <c r="QY159" s="111"/>
      <c r="QZ159" s="111"/>
      <c r="RA159" s="111"/>
      <c r="RB159" s="111"/>
      <c r="RC159" s="111"/>
      <c r="RD159" s="111"/>
      <c r="RE159" s="111"/>
      <c r="RF159" s="111"/>
      <c r="RG159" s="111"/>
      <c r="RH159" s="111"/>
      <c r="RI159" s="111"/>
      <c r="RJ159" s="111"/>
      <c r="RK159" s="111"/>
      <c r="RL159" s="111"/>
      <c r="RM159" s="111"/>
      <c r="RN159" s="111"/>
      <c r="RO159" s="111"/>
      <c r="RP159" s="111"/>
      <c r="RQ159" s="111"/>
      <c r="RR159" s="111"/>
      <c r="RS159" s="111"/>
      <c r="RT159" s="111"/>
      <c r="RU159" s="111"/>
      <c r="RV159" s="111"/>
      <c r="RW159" s="111"/>
      <c r="RX159" s="111"/>
      <c r="RY159" s="111"/>
      <c r="RZ159" s="111"/>
      <c r="SA159" s="111"/>
      <c r="SB159" s="111"/>
      <c r="SC159" s="111"/>
      <c r="SD159" s="111"/>
      <c r="SE159" s="111"/>
      <c r="SF159" s="111"/>
      <c r="SG159" s="111"/>
      <c r="SH159" s="111"/>
      <c r="SI159" s="111"/>
      <c r="SJ159" s="111"/>
      <c r="SK159" s="111"/>
      <c r="SL159" s="111"/>
      <c r="SM159" s="111"/>
      <c r="SN159" s="111"/>
      <c r="SO159" s="111"/>
      <c r="SP159" s="111"/>
      <c r="SQ159" s="111"/>
      <c r="SR159" s="111"/>
      <c r="SS159" s="111"/>
      <c r="ST159" s="111"/>
      <c r="SU159" s="111"/>
      <c r="SV159" s="111"/>
      <c r="SW159" s="111"/>
      <c r="SX159" s="111"/>
      <c r="SY159" s="111"/>
      <c r="SZ159" s="111"/>
      <c r="TA159" s="111"/>
      <c r="TB159" s="111"/>
      <c r="TC159" s="111"/>
      <c r="TD159" s="111"/>
      <c r="TE159" s="111"/>
      <c r="TF159" s="111"/>
      <c r="TG159" s="111"/>
      <c r="TH159" s="111"/>
      <c r="TI159" s="111"/>
      <c r="TJ159" s="111"/>
      <c r="TK159" s="111"/>
      <c r="TL159" s="111"/>
      <c r="TM159" s="111"/>
      <c r="TN159" s="111"/>
    </row>
    <row r="160" spans="1:534" x14ac:dyDescent="0.2">
      <c r="A160" s="111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7"/>
      <c r="CC160" s="117"/>
      <c r="CD160" s="111"/>
      <c r="CE160" s="111"/>
      <c r="CF160" s="111"/>
      <c r="CG160" s="117"/>
      <c r="CH160" s="117"/>
      <c r="CI160" s="111"/>
      <c r="CJ160" s="111"/>
      <c r="CK160" s="111"/>
      <c r="CL160" s="117"/>
      <c r="CM160" s="111"/>
      <c r="CN160" s="117"/>
      <c r="CO160" s="117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  <c r="HG160" s="116"/>
      <c r="HH160" s="111"/>
      <c r="HI160" s="111"/>
      <c r="HJ160" s="111"/>
      <c r="HK160" s="111"/>
      <c r="HL160" s="111"/>
      <c r="HM160" s="111"/>
      <c r="HN160" s="111"/>
      <c r="HO160" s="111"/>
      <c r="HP160" s="111"/>
      <c r="HQ160" s="111"/>
      <c r="HR160" s="111"/>
      <c r="HS160" s="111"/>
      <c r="HT160" s="111"/>
      <c r="HU160" s="111"/>
      <c r="HV160" s="111"/>
      <c r="HW160" s="111"/>
      <c r="HX160" s="111"/>
      <c r="HY160" s="111"/>
      <c r="HZ160" s="111"/>
      <c r="IA160" s="111"/>
      <c r="IB160" s="111"/>
      <c r="IC160" s="111"/>
      <c r="ID160" s="111"/>
      <c r="IE160" s="111"/>
      <c r="IF160" s="111"/>
      <c r="IG160" s="111"/>
      <c r="IH160" s="111"/>
      <c r="II160" s="111"/>
      <c r="IJ160" s="111"/>
      <c r="IK160" s="111"/>
      <c r="IL160" s="111"/>
      <c r="IM160" s="111"/>
      <c r="IN160" s="111"/>
      <c r="IO160" s="111"/>
      <c r="IP160" s="111"/>
      <c r="IQ160" s="111"/>
      <c r="IR160" s="111"/>
      <c r="IS160" s="111"/>
      <c r="IT160" s="111"/>
      <c r="IU160" s="111"/>
      <c r="IV160" s="111"/>
      <c r="IW160" s="111"/>
      <c r="IX160" s="111"/>
      <c r="IY160" s="111"/>
      <c r="IZ160" s="111"/>
      <c r="JA160" s="111"/>
      <c r="JB160" s="111"/>
      <c r="JC160" s="111"/>
      <c r="JD160" s="111"/>
      <c r="JE160" s="111"/>
      <c r="JF160" s="111"/>
      <c r="JG160" s="111"/>
      <c r="JH160" s="111"/>
      <c r="JI160" s="111"/>
      <c r="JJ160" s="111"/>
      <c r="JK160" s="111"/>
      <c r="JL160" s="111"/>
      <c r="JM160" s="111"/>
      <c r="JN160" s="111"/>
      <c r="JO160" s="111"/>
      <c r="JP160" s="111"/>
      <c r="JQ160" s="111"/>
      <c r="JR160" s="111"/>
      <c r="JS160" s="111"/>
      <c r="JT160" s="111"/>
      <c r="JU160" s="111"/>
      <c r="JV160" s="111"/>
      <c r="JW160" s="111"/>
      <c r="JX160" s="111"/>
      <c r="JY160" s="111"/>
      <c r="JZ160" s="111"/>
      <c r="KA160" s="111"/>
      <c r="KB160" s="111"/>
      <c r="KC160" s="111"/>
      <c r="KD160" s="111"/>
      <c r="KE160" s="111"/>
      <c r="KF160" s="111"/>
      <c r="KG160" s="111"/>
      <c r="KH160" s="111"/>
      <c r="KI160" s="111"/>
      <c r="KJ160" s="111"/>
      <c r="KK160" s="111"/>
      <c r="KL160" s="111"/>
      <c r="KM160" s="111"/>
      <c r="KN160" s="111"/>
      <c r="KO160" s="111"/>
      <c r="KP160" s="111"/>
      <c r="KQ160" s="111"/>
      <c r="KR160" s="111"/>
      <c r="KS160" s="111"/>
      <c r="KT160" s="111"/>
      <c r="KU160" s="111"/>
      <c r="KV160" s="111"/>
      <c r="KW160" s="111"/>
      <c r="KX160" s="111"/>
      <c r="KY160" s="111"/>
      <c r="KZ160" s="111"/>
      <c r="LA160" s="111"/>
      <c r="LB160" s="111"/>
      <c r="LC160" s="111"/>
      <c r="LD160" s="111"/>
      <c r="LE160" s="111"/>
      <c r="LF160" s="111"/>
      <c r="LG160" s="111"/>
      <c r="LH160" s="111"/>
      <c r="LI160" s="111"/>
      <c r="LJ160" s="111"/>
      <c r="LK160" s="111"/>
      <c r="LL160" s="111"/>
      <c r="LM160" s="111"/>
      <c r="LN160" s="111"/>
      <c r="LO160" s="111"/>
      <c r="LP160" s="111"/>
      <c r="LQ160" s="111"/>
      <c r="LR160" s="111"/>
      <c r="LS160" s="111"/>
      <c r="LT160" s="111"/>
      <c r="LU160" s="111"/>
      <c r="LV160" s="111"/>
      <c r="LW160" s="111"/>
      <c r="LX160" s="111"/>
      <c r="LY160" s="111"/>
      <c r="LZ160" s="111"/>
      <c r="MA160" s="111"/>
      <c r="MB160" s="111"/>
      <c r="MC160" s="111"/>
      <c r="MD160" s="111"/>
      <c r="ME160" s="111"/>
      <c r="MF160" s="111"/>
      <c r="MG160" s="111"/>
      <c r="MH160" s="111"/>
      <c r="MI160" s="111"/>
      <c r="MJ160" s="111"/>
      <c r="MK160" s="111"/>
      <c r="ML160" s="111"/>
      <c r="MM160" s="111"/>
      <c r="MN160" s="111"/>
      <c r="MO160" s="111"/>
      <c r="MP160" s="111"/>
      <c r="MQ160" s="111"/>
      <c r="MR160" s="111"/>
      <c r="MS160" s="111"/>
      <c r="MT160" s="111"/>
      <c r="MU160" s="111"/>
      <c r="MV160" s="111"/>
      <c r="MW160" s="111"/>
      <c r="MX160" s="111"/>
      <c r="MY160" s="111"/>
      <c r="MZ160" s="111"/>
      <c r="NA160" s="111"/>
      <c r="NB160" s="111"/>
      <c r="NC160" s="111"/>
      <c r="ND160" s="111"/>
      <c r="NE160" s="111"/>
      <c r="NF160" s="111"/>
      <c r="NG160" s="111"/>
      <c r="NH160" s="111"/>
      <c r="NI160" s="111"/>
      <c r="NJ160" s="111"/>
      <c r="NK160" s="111"/>
      <c r="NL160" s="111"/>
      <c r="NM160" s="111"/>
      <c r="NN160" s="111"/>
      <c r="NO160" s="111"/>
      <c r="NP160" s="111"/>
      <c r="NQ160" s="111"/>
      <c r="NR160" s="111"/>
      <c r="NS160" s="111"/>
      <c r="NT160" s="111"/>
      <c r="NU160" s="111"/>
      <c r="NV160" s="111"/>
      <c r="NW160" s="111"/>
      <c r="NX160" s="111"/>
      <c r="NY160" s="111"/>
      <c r="NZ160" s="111"/>
      <c r="OA160" s="111"/>
      <c r="OB160" s="111"/>
      <c r="OC160" s="111"/>
      <c r="OD160" s="111"/>
      <c r="OE160" s="111"/>
      <c r="OF160" s="111"/>
      <c r="OG160" s="111"/>
      <c r="OH160" s="111"/>
      <c r="OI160" s="111"/>
      <c r="OJ160" s="111"/>
      <c r="OK160" s="111"/>
      <c r="OL160" s="111"/>
      <c r="OM160" s="111"/>
      <c r="ON160" s="111"/>
      <c r="OO160" s="111"/>
      <c r="OP160" s="111"/>
      <c r="OQ160" s="111"/>
      <c r="OR160" s="111"/>
      <c r="OS160" s="111"/>
      <c r="OT160" s="111"/>
      <c r="OU160" s="111"/>
      <c r="OV160" s="111"/>
      <c r="OW160" s="111"/>
      <c r="OX160" s="111"/>
      <c r="OY160" s="111"/>
      <c r="OZ160" s="111"/>
      <c r="PA160" s="111"/>
      <c r="PB160" s="111"/>
      <c r="PC160" s="111"/>
      <c r="PD160" s="111"/>
      <c r="PE160" s="111"/>
      <c r="PF160" s="111"/>
      <c r="PG160" s="111"/>
      <c r="PH160" s="111"/>
      <c r="PI160" s="111"/>
      <c r="PJ160" s="111"/>
      <c r="PK160" s="111"/>
      <c r="PL160" s="111"/>
      <c r="PM160" s="111"/>
      <c r="PN160" s="111"/>
      <c r="PO160" s="111"/>
      <c r="PP160" s="111"/>
      <c r="PQ160" s="111"/>
      <c r="PR160" s="111"/>
      <c r="PS160" s="111"/>
      <c r="PT160" s="111"/>
      <c r="PU160" s="111"/>
      <c r="PV160" s="111"/>
      <c r="PW160" s="111"/>
      <c r="PX160" s="111"/>
      <c r="PY160" s="111"/>
      <c r="PZ160" s="111"/>
      <c r="QA160" s="111"/>
      <c r="QB160" s="111"/>
      <c r="QC160" s="111"/>
      <c r="QD160" s="111"/>
      <c r="QE160" s="111"/>
      <c r="QF160" s="111"/>
      <c r="QG160" s="111"/>
      <c r="QH160" s="111"/>
      <c r="QI160" s="111"/>
      <c r="QJ160" s="111"/>
      <c r="QK160" s="111"/>
      <c r="QL160" s="111"/>
      <c r="QM160" s="111"/>
      <c r="QN160" s="111"/>
      <c r="QO160" s="111"/>
      <c r="QP160" s="111"/>
      <c r="QQ160" s="111"/>
      <c r="QR160" s="111"/>
      <c r="QS160" s="111"/>
      <c r="QT160" s="111"/>
      <c r="QU160" s="111"/>
      <c r="QV160" s="111"/>
      <c r="QW160" s="111"/>
      <c r="QX160" s="111"/>
      <c r="QY160" s="111"/>
      <c r="QZ160" s="111"/>
      <c r="RA160" s="111"/>
      <c r="RB160" s="111"/>
      <c r="RC160" s="111"/>
      <c r="RD160" s="111"/>
      <c r="RE160" s="111"/>
      <c r="RF160" s="111"/>
      <c r="RG160" s="111"/>
      <c r="RH160" s="111"/>
      <c r="RI160" s="111"/>
      <c r="RJ160" s="111"/>
      <c r="RK160" s="111"/>
      <c r="RL160" s="111"/>
      <c r="RM160" s="111"/>
      <c r="RN160" s="111"/>
      <c r="RO160" s="111"/>
      <c r="RP160" s="111"/>
      <c r="RQ160" s="111"/>
      <c r="RR160" s="111"/>
      <c r="RS160" s="111"/>
      <c r="RT160" s="111"/>
      <c r="RU160" s="111"/>
      <c r="RV160" s="111"/>
      <c r="RW160" s="111"/>
      <c r="RX160" s="111"/>
      <c r="RY160" s="111"/>
      <c r="RZ160" s="111"/>
      <c r="SA160" s="111"/>
      <c r="SB160" s="111"/>
      <c r="SC160" s="111"/>
      <c r="SD160" s="111"/>
      <c r="SE160" s="111"/>
      <c r="SF160" s="111"/>
      <c r="SG160" s="111"/>
      <c r="SH160" s="111"/>
      <c r="SI160" s="111"/>
      <c r="SJ160" s="111"/>
      <c r="SK160" s="111"/>
      <c r="SL160" s="111"/>
      <c r="SM160" s="111"/>
      <c r="SN160" s="111"/>
      <c r="SO160" s="111"/>
      <c r="SP160" s="111"/>
      <c r="SQ160" s="111"/>
      <c r="SR160" s="111"/>
      <c r="SS160" s="111"/>
      <c r="ST160" s="111"/>
      <c r="SU160" s="111"/>
      <c r="SV160" s="111"/>
      <c r="SW160" s="111"/>
      <c r="SX160" s="111"/>
      <c r="SY160" s="111"/>
      <c r="SZ160" s="111"/>
      <c r="TA160" s="111"/>
      <c r="TB160" s="111"/>
      <c r="TC160" s="111"/>
      <c r="TD160" s="111"/>
      <c r="TE160" s="111"/>
      <c r="TF160" s="111"/>
      <c r="TG160" s="111"/>
      <c r="TH160" s="111"/>
      <c r="TI160" s="111"/>
      <c r="TJ160" s="111"/>
      <c r="TK160" s="111"/>
      <c r="TL160" s="111"/>
      <c r="TM160" s="111"/>
      <c r="TN160" s="111"/>
    </row>
    <row r="161" spans="1:534" x14ac:dyDescent="0.2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7"/>
      <c r="CC161" s="117"/>
      <c r="CD161" s="111"/>
      <c r="CE161" s="111"/>
      <c r="CF161" s="111"/>
      <c r="CG161" s="117"/>
      <c r="CH161" s="117"/>
      <c r="CI161" s="111"/>
      <c r="CJ161" s="111"/>
      <c r="CK161" s="111"/>
      <c r="CL161" s="117"/>
      <c r="CM161" s="111"/>
      <c r="CN161" s="117"/>
      <c r="CO161" s="117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1"/>
      <c r="EA161" s="111"/>
      <c r="EB161" s="111"/>
      <c r="EC161" s="111"/>
      <c r="ED161" s="111"/>
      <c r="EE161" s="111"/>
      <c r="EF161" s="111"/>
      <c r="EG161" s="111"/>
      <c r="EH161" s="111"/>
      <c r="EI161" s="111"/>
      <c r="EJ161" s="111"/>
      <c r="EK161" s="111"/>
      <c r="EL161" s="111"/>
      <c r="EM161" s="111"/>
      <c r="EN161" s="111"/>
      <c r="EO161" s="111"/>
      <c r="EP161" s="111"/>
      <c r="EQ161" s="111"/>
      <c r="ER161" s="111"/>
      <c r="ES161" s="111"/>
      <c r="ET161" s="111"/>
      <c r="EU161" s="111"/>
      <c r="EV161" s="111"/>
      <c r="EW161" s="111"/>
      <c r="EX161" s="111"/>
      <c r="EY161" s="111"/>
      <c r="EZ161" s="111"/>
      <c r="FA161" s="111"/>
      <c r="FB161" s="111"/>
      <c r="FC161" s="111"/>
      <c r="FD161" s="111"/>
      <c r="FE161" s="111"/>
      <c r="FF161" s="111"/>
      <c r="FG161" s="111"/>
      <c r="FH161" s="111"/>
      <c r="FI161" s="111"/>
      <c r="FJ161" s="111"/>
      <c r="FK161" s="111"/>
      <c r="FL161" s="111"/>
      <c r="FM161" s="111"/>
      <c r="FN161" s="111"/>
      <c r="FO161" s="111"/>
      <c r="FP161" s="111"/>
      <c r="FQ161" s="111"/>
      <c r="FR161" s="111"/>
      <c r="FS161" s="111"/>
      <c r="FT161" s="111"/>
      <c r="FU161" s="111"/>
      <c r="FV161" s="111"/>
      <c r="FW161" s="111"/>
      <c r="FX161" s="111"/>
      <c r="FY161" s="111"/>
      <c r="FZ161" s="111"/>
      <c r="GA161" s="111"/>
      <c r="GB161" s="111"/>
      <c r="GC161" s="111"/>
      <c r="GD161" s="111"/>
      <c r="GE161" s="111"/>
      <c r="GF161" s="111"/>
      <c r="GG161" s="111"/>
      <c r="GH161" s="111"/>
      <c r="GI161" s="111"/>
      <c r="GJ161" s="111"/>
      <c r="GK161" s="111"/>
      <c r="GL161" s="111"/>
      <c r="GM161" s="111"/>
      <c r="GN161" s="111"/>
      <c r="GO161" s="111"/>
      <c r="GP161" s="111"/>
      <c r="GQ161" s="111"/>
      <c r="GR161" s="111"/>
      <c r="GS161" s="111"/>
      <c r="GT161" s="111"/>
      <c r="GU161" s="111"/>
      <c r="GV161" s="111"/>
      <c r="GW161" s="111"/>
      <c r="GX161" s="111"/>
      <c r="GY161" s="111"/>
      <c r="GZ161" s="111"/>
      <c r="HA161" s="111"/>
      <c r="HB161" s="111"/>
      <c r="HC161" s="111"/>
      <c r="HD161" s="111"/>
      <c r="HE161" s="111"/>
      <c r="HF161" s="111"/>
      <c r="HG161" s="116"/>
      <c r="HH161" s="111"/>
      <c r="HI161" s="111"/>
      <c r="HJ161" s="111"/>
      <c r="HK161" s="111"/>
      <c r="HL161" s="111"/>
      <c r="HM161" s="111"/>
      <c r="HN161" s="111"/>
      <c r="HO161" s="111"/>
      <c r="HP161" s="111"/>
      <c r="HQ161" s="111"/>
      <c r="HR161" s="111"/>
      <c r="HS161" s="111"/>
      <c r="HT161" s="111"/>
      <c r="HU161" s="111"/>
      <c r="HV161" s="111"/>
      <c r="HW161" s="111"/>
      <c r="HX161" s="111"/>
      <c r="HY161" s="111"/>
      <c r="HZ161" s="111"/>
      <c r="IA161" s="111"/>
      <c r="IB161" s="111"/>
      <c r="IC161" s="111"/>
      <c r="ID161" s="111"/>
      <c r="IE161" s="111"/>
      <c r="IF161" s="111"/>
      <c r="IG161" s="111"/>
      <c r="IH161" s="111"/>
      <c r="II161" s="111"/>
      <c r="IJ161" s="111"/>
      <c r="IK161" s="111"/>
      <c r="IL161" s="111"/>
      <c r="IM161" s="111"/>
      <c r="IN161" s="111"/>
      <c r="IO161" s="111"/>
      <c r="IP161" s="111"/>
      <c r="IQ161" s="111"/>
      <c r="IR161" s="111"/>
      <c r="IS161" s="111"/>
      <c r="IT161" s="111"/>
      <c r="IU161" s="111"/>
      <c r="IV161" s="111"/>
      <c r="IW161" s="111"/>
      <c r="IX161" s="111"/>
      <c r="IY161" s="111"/>
      <c r="IZ161" s="111"/>
      <c r="JA161" s="111"/>
      <c r="JB161" s="111"/>
      <c r="JC161" s="111"/>
      <c r="JD161" s="111"/>
      <c r="JE161" s="111"/>
      <c r="JF161" s="111"/>
      <c r="JG161" s="111"/>
      <c r="JH161" s="111"/>
      <c r="JI161" s="111"/>
      <c r="JJ161" s="111"/>
      <c r="JK161" s="111"/>
      <c r="JL161" s="111"/>
      <c r="JM161" s="111"/>
      <c r="JN161" s="111"/>
      <c r="JO161" s="111"/>
      <c r="JP161" s="111"/>
      <c r="JQ161" s="111"/>
      <c r="JR161" s="111"/>
      <c r="JS161" s="111"/>
      <c r="JT161" s="111"/>
      <c r="JU161" s="111"/>
      <c r="JV161" s="111"/>
      <c r="JW161" s="111"/>
      <c r="JX161" s="111"/>
      <c r="JY161" s="111"/>
      <c r="JZ161" s="111"/>
      <c r="KA161" s="111"/>
      <c r="KB161" s="111"/>
      <c r="KC161" s="111"/>
      <c r="KD161" s="111"/>
      <c r="KE161" s="111"/>
      <c r="KF161" s="111"/>
      <c r="KG161" s="111"/>
      <c r="KH161" s="111"/>
      <c r="KI161" s="111"/>
      <c r="KJ161" s="111"/>
      <c r="KK161" s="111"/>
      <c r="KL161" s="111"/>
      <c r="KM161" s="111"/>
      <c r="KN161" s="111"/>
      <c r="KO161" s="111"/>
      <c r="KP161" s="111"/>
      <c r="KQ161" s="111"/>
      <c r="KR161" s="111"/>
      <c r="KS161" s="111"/>
      <c r="KT161" s="111"/>
      <c r="KU161" s="111"/>
      <c r="KV161" s="111"/>
      <c r="KW161" s="111"/>
      <c r="KX161" s="111"/>
      <c r="KY161" s="111"/>
      <c r="KZ161" s="111"/>
      <c r="LA161" s="111"/>
      <c r="LB161" s="111"/>
      <c r="LC161" s="111"/>
      <c r="LD161" s="111"/>
      <c r="LE161" s="111"/>
      <c r="LF161" s="111"/>
      <c r="LG161" s="111"/>
      <c r="LH161" s="111"/>
      <c r="LI161" s="111"/>
      <c r="LJ161" s="111"/>
      <c r="LK161" s="111"/>
      <c r="LL161" s="111"/>
      <c r="LM161" s="111"/>
      <c r="LN161" s="111"/>
      <c r="LO161" s="111"/>
      <c r="LP161" s="111"/>
      <c r="LQ161" s="111"/>
      <c r="LR161" s="111"/>
      <c r="LS161" s="111"/>
      <c r="LT161" s="111"/>
      <c r="LU161" s="111"/>
      <c r="LV161" s="111"/>
      <c r="LW161" s="111"/>
      <c r="LX161" s="111"/>
      <c r="LY161" s="111"/>
      <c r="LZ161" s="111"/>
      <c r="MA161" s="111"/>
      <c r="MB161" s="111"/>
      <c r="MC161" s="111"/>
      <c r="MD161" s="111"/>
      <c r="ME161" s="111"/>
      <c r="MF161" s="111"/>
      <c r="MG161" s="111"/>
      <c r="MH161" s="111"/>
      <c r="MI161" s="111"/>
      <c r="MJ161" s="111"/>
      <c r="MK161" s="111"/>
      <c r="ML161" s="111"/>
      <c r="MM161" s="111"/>
      <c r="MN161" s="111"/>
      <c r="MO161" s="111"/>
      <c r="MP161" s="111"/>
      <c r="MQ161" s="111"/>
      <c r="MR161" s="111"/>
      <c r="MS161" s="111"/>
      <c r="MT161" s="111"/>
      <c r="MU161" s="111"/>
      <c r="MV161" s="111"/>
      <c r="MW161" s="111"/>
      <c r="MX161" s="111"/>
      <c r="MY161" s="111"/>
      <c r="MZ161" s="111"/>
      <c r="NA161" s="111"/>
      <c r="NB161" s="111"/>
      <c r="NC161" s="111"/>
      <c r="ND161" s="111"/>
      <c r="NE161" s="111"/>
      <c r="NF161" s="111"/>
      <c r="NG161" s="111"/>
      <c r="NH161" s="111"/>
      <c r="NI161" s="111"/>
      <c r="NJ161" s="111"/>
      <c r="NK161" s="111"/>
      <c r="NL161" s="111"/>
      <c r="NM161" s="111"/>
      <c r="NN161" s="111"/>
      <c r="NO161" s="111"/>
      <c r="NP161" s="111"/>
      <c r="NQ161" s="111"/>
      <c r="NR161" s="111"/>
      <c r="NS161" s="111"/>
      <c r="NT161" s="111"/>
      <c r="NU161" s="111"/>
      <c r="NV161" s="111"/>
      <c r="NW161" s="111"/>
      <c r="NX161" s="111"/>
      <c r="NY161" s="111"/>
      <c r="NZ161" s="111"/>
      <c r="OA161" s="111"/>
      <c r="OB161" s="111"/>
      <c r="OC161" s="111"/>
      <c r="OD161" s="111"/>
      <c r="OE161" s="111"/>
      <c r="OF161" s="111"/>
      <c r="OG161" s="111"/>
      <c r="OH161" s="111"/>
      <c r="OI161" s="111"/>
      <c r="OJ161" s="111"/>
      <c r="OK161" s="111"/>
      <c r="OL161" s="111"/>
      <c r="OM161" s="111"/>
      <c r="ON161" s="111"/>
      <c r="OO161" s="111"/>
      <c r="OP161" s="111"/>
      <c r="OQ161" s="111"/>
      <c r="OR161" s="111"/>
      <c r="OS161" s="111"/>
      <c r="OT161" s="111"/>
      <c r="OU161" s="111"/>
      <c r="OV161" s="111"/>
      <c r="OW161" s="111"/>
      <c r="OX161" s="111"/>
      <c r="OY161" s="111"/>
      <c r="OZ161" s="111"/>
      <c r="PA161" s="111"/>
      <c r="PB161" s="111"/>
      <c r="PC161" s="111"/>
      <c r="PD161" s="111"/>
      <c r="PE161" s="111"/>
      <c r="PF161" s="111"/>
      <c r="PG161" s="111"/>
      <c r="PH161" s="111"/>
      <c r="PI161" s="111"/>
      <c r="PJ161" s="111"/>
      <c r="PK161" s="111"/>
      <c r="PL161" s="111"/>
      <c r="PM161" s="111"/>
      <c r="PN161" s="111"/>
      <c r="PO161" s="111"/>
      <c r="PP161" s="111"/>
      <c r="PQ161" s="111"/>
      <c r="PR161" s="111"/>
      <c r="PS161" s="111"/>
      <c r="PT161" s="111"/>
      <c r="PU161" s="111"/>
      <c r="PV161" s="111"/>
      <c r="PW161" s="111"/>
      <c r="PX161" s="111"/>
      <c r="PY161" s="111"/>
      <c r="PZ161" s="111"/>
      <c r="QA161" s="111"/>
      <c r="QB161" s="111"/>
      <c r="QC161" s="111"/>
      <c r="QD161" s="111"/>
      <c r="QE161" s="111"/>
      <c r="QF161" s="111"/>
      <c r="QG161" s="111"/>
      <c r="QH161" s="111"/>
      <c r="QI161" s="111"/>
      <c r="QJ161" s="111"/>
      <c r="QK161" s="111"/>
      <c r="QL161" s="111"/>
      <c r="QM161" s="111"/>
      <c r="QN161" s="111"/>
      <c r="QO161" s="111"/>
      <c r="QP161" s="111"/>
      <c r="QQ161" s="111"/>
      <c r="QR161" s="111"/>
      <c r="QS161" s="111"/>
      <c r="QT161" s="111"/>
      <c r="QU161" s="111"/>
      <c r="QV161" s="111"/>
      <c r="QW161" s="111"/>
      <c r="QX161" s="111"/>
      <c r="QY161" s="111"/>
      <c r="QZ161" s="111"/>
      <c r="RA161" s="111"/>
      <c r="RB161" s="111"/>
      <c r="RC161" s="111"/>
      <c r="RD161" s="111"/>
      <c r="RE161" s="111"/>
      <c r="RF161" s="111"/>
      <c r="RG161" s="111"/>
      <c r="RH161" s="111"/>
      <c r="RI161" s="111"/>
      <c r="RJ161" s="111"/>
      <c r="RK161" s="111"/>
      <c r="RL161" s="111"/>
      <c r="RM161" s="111"/>
      <c r="RN161" s="111"/>
      <c r="RO161" s="111"/>
      <c r="RP161" s="111"/>
      <c r="RQ161" s="111"/>
      <c r="RR161" s="111"/>
      <c r="RS161" s="111"/>
      <c r="RT161" s="111"/>
      <c r="RU161" s="111"/>
      <c r="RV161" s="111"/>
      <c r="RW161" s="111"/>
      <c r="RX161" s="111"/>
      <c r="RY161" s="111"/>
      <c r="RZ161" s="111"/>
      <c r="SA161" s="111"/>
      <c r="SB161" s="111"/>
      <c r="SC161" s="111"/>
      <c r="SD161" s="111"/>
      <c r="SE161" s="111"/>
      <c r="SF161" s="111"/>
      <c r="SG161" s="111"/>
      <c r="SH161" s="111"/>
      <c r="SI161" s="111"/>
      <c r="SJ161" s="111"/>
      <c r="SK161" s="111"/>
      <c r="SL161" s="111"/>
      <c r="SM161" s="111"/>
      <c r="SN161" s="111"/>
      <c r="SO161" s="111"/>
      <c r="SP161" s="111"/>
      <c r="SQ161" s="111"/>
      <c r="SR161" s="111"/>
      <c r="SS161" s="111"/>
      <c r="ST161" s="111"/>
      <c r="SU161" s="111"/>
      <c r="SV161" s="111"/>
      <c r="SW161" s="111"/>
      <c r="SX161" s="111"/>
      <c r="SY161" s="111"/>
      <c r="SZ161" s="111"/>
      <c r="TA161" s="111"/>
      <c r="TB161" s="111"/>
      <c r="TC161" s="111"/>
      <c r="TD161" s="111"/>
      <c r="TE161" s="111"/>
      <c r="TF161" s="111"/>
      <c r="TG161" s="111"/>
      <c r="TH161" s="111"/>
      <c r="TI161" s="111"/>
      <c r="TJ161" s="111"/>
      <c r="TK161" s="111"/>
      <c r="TL161" s="111"/>
      <c r="TM161" s="111"/>
      <c r="TN161" s="111"/>
    </row>
    <row r="162" spans="1:534" x14ac:dyDescent="0.2">
      <c r="A162" s="111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7"/>
      <c r="CC162" s="117"/>
      <c r="CD162" s="111"/>
      <c r="CE162" s="111"/>
      <c r="CF162" s="111"/>
      <c r="CG162" s="117"/>
      <c r="CH162" s="117"/>
      <c r="CI162" s="111"/>
      <c r="CJ162" s="111"/>
      <c r="CK162" s="111"/>
      <c r="CL162" s="117"/>
      <c r="CM162" s="111"/>
      <c r="CN162" s="117"/>
      <c r="CO162" s="117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 s="111"/>
      <c r="DZ162" s="111"/>
      <c r="EA162" s="111"/>
      <c r="EB162" s="111"/>
      <c r="EC162" s="111"/>
      <c r="ED162" s="111"/>
      <c r="EE162" s="111"/>
      <c r="EF162" s="111"/>
      <c r="EG162" s="111"/>
      <c r="EH162" s="111"/>
      <c r="EI162" s="111"/>
      <c r="EJ162" s="111"/>
      <c r="EK162" s="111"/>
      <c r="EL162" s="111"/>
      <c r="EM162" s="111"/>
      <c r="EN162" s="111"/>
      <c r="EO162" s="111"/>
      <c r="EP162" s="111"/>
      <c r="EQ162" s="111"/>
      <c r="ER162" s="111"/>
      <c r="ES162" s="111"/>
      <c r="ET162" s="111"/>
      <c r="EU162" s="111"/>
      <c r="EV162" s="111"/>
      <c r="EW162" s="111"/>
      <c r="EX162" s="111"/>
      <c r="EY162" s="111"/>
      <c r="EZ162" s="111"/>
      <c r="FA162" s="111"/>
      <c r="FB162" s="111"/>
      <c r="FC162" s="111"/>
      <c r="FD162" s="111"/>
      <c r="FE162" s="111"/>
      <c r="FF162" s="111"/>
      <c r="FG162" s="111"/>
      <c r="FH162" s="111"/>
      <c r="FI162" s="111"/>
      <c r="FJ162" s="111"/>
      <c r="FK162" s="111"/>
      <c r="FL162" s="111"/>
      <c r="FM162" s="111"/>
      <c r="FN162" s="111"/>
      <c r="FO162" s="111"/>
      <c r="FP162" s="111"/>
      <c r="FQ162" s="111"/>
      <c r="FR162" s="111"/>
      <c r="FS162" s="111"/>
      <c r="FT162" s="111"/>
      <c r="FU162" s="111"/>
      <c r="FV162" s="111"/>
      <c r="FW162" s="111"/>
      <c r="FX162" s="111"/>
      <c r="FY162" s="111"/>
      <c r="FZ162" s="111"/>
      <c r="GA162" s="111"/>
      <c r="GB162" s="111"/>
      <c r="GC162" s="111"/>
      <c r="GD162" s="111"/>
      <c r="GE162" s="111"/>
      <c r="GF162" s="111"/>
      <c r="GG162" s="111"/>
      <c r="GH162" s="111"/>
      <c r="GI162" s="111"/>
      <c r="GJ162" s="111"/>
      <c r="GK162" s="111"/>
      <c r="GL162" s="111"/>
      <c r="GM162" s="111"/>
      <c r="GN162" s="111"/>
      <c r="GO162" s="111"/>
      <c r="GP162" s="111"/>
      <c r="GQ162" s="111"/>
      <c r="GR162" s="111"/>
      <c r="GS162" s="111"/>
      <c r="GT162" s="111"/>
      <c r="GU162" s="111"/>
      <c r="GV162" s="111"/>
      <c r="GW162" s="111"/>
      <c r="GX162" s="111"/>
      <c r="GY162" s="111"/>
      <c r="GZ162" s="111"/>
      <c r="HA162" s="111"/>
      <c r="HB162" s="111"/>
      <c r="HC162" s="111"/>
      <c r="HD162" s="111"/>
      <c r="HE162" s="111"/>
      <c r="HF162" s="111"/>
      <c r="HG162" s="116"/>
      <c r="HH162" s="111"/>
      <c r="HI162" s="111"/>
      <c r="HJ162" s="111"/>
      <c r="HK162" s="111"/>
      <c r="HL162" s="111"/>
      <c r="HM162" s="111"/>
      <c r="HN162" s="111"/>
      <c r="HO162" s="111"/>
      <c r="HP162" s="111"/>
      <c r="HQ162" s="111"/>
      <c r="HR162" s="111"/>
      <c r="HS162" s="111"/>
      <c r="HT162" s="111"/>
      <c r="HU162" s="111"/>
      <c r="HV162" s="111"/>
      <c r="HW162" s="111"/>
      <c r="HX162" s="111"/>
      <c r="HY162" s="111"/>
      <c r="HZ162" s="111"/>
      <c r="IA162" s="111"/>
      <c r="IB162" s="111"/>
      <c r="IC162" s="111"/>
      <c r="ID162" s="111"/>
      <c r="IE162" s="111"/>
      <c r="IF162" s="111"/>
      <c r="IG162" s="111"/>
      <c r="IH162" s="111"/>
      <c r="II162" s="111"/>
      <c r="IJ162" s="111"/>
      <c r="IK162" s="111"/>
      <c r="IL162" s="111"/>
      <c r="IM162" s="111"/>
      <c r="IN162" s="111"/>
      <c r="IO162" s="111"/>
      <c r="IP162" s="111"/>
      <c r="IQ162" s="111"/>
      <c r="IR162" s="111"/>
      <c r="IS162" s="111"/>
      <c r="IT162" s="111"/>
      <c r="IU162" s="111"/>
      <c r="IV162" s="111"/>
      <c r="IW162" s="111"/>
      <c r="IX162" s="111"/>
      <c r="IY162" s="111"/>
      <c r="IZ162" s="111"/>
      <c r="JA162" s="111"/>
      <c r="JB162" s="111"/>
      <c r="JC162" s="111"/>
      <c r="JD162" s="111"/>
      <c r="JE162" s="111"/>
      <c r="JF162" s="111"/>
      <c r="JG162" s="111"/>
      <c r="JH162" s="111"/>
      <c r="JI162" s="111"/>
      <c r="JJ162" s="111"/>
      <c r="JK162" s="111"/>
      <c r="JL162" s="111"/>
      <c r="JM162" s="111"/>
      <c r="JN162" s="111"/>
      <c r="JO162" s="111"/>
      <c r="JP162" s="111"/>
      <c r="JQ162" s="111"/>
      <c r="JR162" s="111"/>
      <c r="JS162" s="111"/>
      <c r="JT162" s="111"/>
      <c r="JU162" s="111"/>
      <c r="JV162" s="111"/>
      <c r="JW162" s="111"/>
      <c r="JX162" s="111"/>
      <c r="JY162" s="111"/>
      <c r="JZ162" s="111"/>
      <c r="KA162" s="111"/>
      <c r="KB162" s="111"/>
      <c r="KC162" s="111"/>
      <c r="KD162" s="111"/>
      <c r="KE162" s="111"/>
      <c r="KF162" s="111"/>
      <c r="KG162" s="111"/>
      <c r="KH162" s="111"/>
      <c r="KI162" s="111"/>
      <c r="KJ162" s="111"/>
      <c r="KK162" s="111"/>
      <c r="KL162" s="111"/>
      <c r="KM162" s="111"/>
      <c r="KN162" s="111"/>
      <c r="KO162" s="111"/>
      <c r="KP162" s="111"/>
      <c r="KQ162" s="111"/>
      <c r="KR162" s="111"/>
      <c r="KS162" s="111"/>
      <c r="KT162" s="111"/>
      <c r="KU162" s="111"/>
      <c r="KV162" s="111"/>
      <c r="KW162" s="111"/>
      <c r="KX162" s="111"/>
      <c r="KY162" s="111"/>
      <c r="KZ162" s="111"/>
      <c r="LA162" s="111"/>
      <c r="LB162" s="111"/>
      <c r="LC162" s="111"/>
      <c r="LD162" s="111"/>
      <c r="LE162" s="111"/>
      <c r="LF162" s="111"/>
      <c r="LG162" s="111"/>
      <c r="LH162" s="111"/>
      <c r="LI162" s="111"/>
      <c r="LJ162" s="111"/>
      <c r="LK162" s="111"/>
      <c r="LL162" s="111"/>
      <c r="LM162" s="111"/>
      <c r="LN162" s="111"/>
      <c r="LO162" s="111"/>
      <c r="LP162" s="111"/>
      <c r="LQ162" s="111"/>
      <c r="LR162" s="111"/>
      <c r="LS162" s="111"/>
      <c r="LT162" s="111"/>
      <c r="LU162" s="111"/>
      <c r="LV162" s="111"/>
      <c r="LW162" s="111"/>
      <c r="LX162" s="111"/>
      <c r="LY162" s="111"/>
      <c r="LZ162" s="111"/>
      <c r="MA162" s="111"/>
      <c r="MB162" s="111"/>
      <c r="MC162" s="111"/>
      <c r="MD162" s="111"/>
      <c r="ME162" s="111"/>
      <c r="MF162" s="111"/>
      <c r="MG162" s="111"/>
      <c r="MH162" s="111"/>
      <c r="MI162" s="111"/>
      <c r="MJ162" s="111"/>
      <c r="MK162" s="111"/>
      <c r="ML162" s="111"/>
      <c r="MM162" s="111"/>
      <c r="MN162" s="111"/>
      <c r="MO162" s="111"/>
      <c r="MP162" s="111"/>
      <c r="MQ162" s="111"/>
      <c r="MR162" s="111"/>
      <c r="MS162" s="111"/>
      <c r="MT162" s="111"/>
      <c r="MU162" s="111"/>
      <c r="MV162" s="111"/>
      <c r="MW162" s="111"/>
      <c r="MX162" s="111"/>
      <c r="MY162" s="111"/>
      <c r="MZ162" s="111"/>
      <c r="NA162" s="111"/>
      <c r="NB162" s="111"/>
      <c r="NC162" s="111"/>
      <c r="ND162" s="111"/>
      <c r="NE162" s="111"/>
      <c r="NF162" s="111"/>
      <c r="NG162" s="111"/>
      <c r="NH162" s="111"/>
      <c r="NI162" s="111"/>
      <c r="NJ162" s="111"/>
      <c r="NK162" s="111"/>
      <c r="NL162" s="111"/>
      <c r="NM162" s="111"/>
      <c r="NN162" s="111"/>
      <c r="NO162" s="111"/>
      <c r="NP162" s="111"/>
      <c r="NQ162" s="111"/>
      <c r="NR162" s="111"/>
      <c r="NS162" s="111"/>
      <c r="NT162" s="111"/>
      <c r="NU162" s="111"/>
      <c r="NV162" s="111"/>
      <c r="NW162" s="111"/>
      <c r="NX162" s="111"/>
      <c r="NY162" s="111"/>
      <c r="NZ162" s="111"/>
      <c r="OA162" s="111"/>
      <c r="OB162" s="111"/>
      <c r="OC162" s="111"/>
      <c r="OD162" s="111"/>
      <c r="OE162" s="111"/>
      <c r="OF162" s="111"/>
      <c r="OG162" s="111"/>
      <c r="OH162" s="111"/>
      <c r="OI162" s="111"/>
      <c r="OJ162" s="111"/>
      <c r="OK162" s="111"/>
      <c r="OL162" s="111"/>
      <c r="OM162" s="111"/>
      <c r="ON162" s="111"/>
      <c r="OO162" s="111"/>
      <c r="OP162" s="111"/>
      <c r="OQ162" s="111"/>
      <c r="OR162" s="111"/>
      <c r="OS162" s="111"/>
      <c r="OT162" s="111"/>
      <c r="OU162" s="111"/>
      <c r="OV162" s="111"/>
      <c r="OW162" s="111"/>
      <c r="OX162" s="111"/>
      <c r="OY162" s="111"/>
      <c r="OZ162" s="111"/>
      <c r="PA162" s="111"/>
      <c r="PB162" s="111"/>
      <c r="PC162" s="111"/>
      <c r="PD162" s="111"/>
      <c r="PE162" s="111"/>
      <c r="PF162" s="111"/>
      <c r="PG162" s="111"/>
      <c r="PH162" s="111"/>
      <c r="PI162" s="111"/>
      <c r="PJ162" s="111"/>
      <c r="PK162" s="111"/>
      <c r="PL162" s="111"/>
      <c r="PM162" s="111"/>
      <c r="PN162" s="111"/>
      <c r="PO162" s="111"/>
      <c r="PP162" s="111"/>
      <c r="PQ162" s="111"/>
      <c r="PR162" s="111"/>
      <c r="PS162" s="111"/>
      <c r="PT162" s="111"/>
      <c r="PU162" s="111"/>
      <c r="PV162" s="111"/>
      <c r="PW162" s="111"/>
      <c r="PX162" s="111"/>
      <c r="PY162" s="111"/>
      <c r="PZ162" s="111"/>
      <c r="QA162" s="111"/>
      <c r="QB162" s="111"/>
      <c r="QC162" s="111"/>
      <c r="QD162" s="111"/>
      <c r="QE162" s="111"/>
      <c r="QF162" s="111"/>
      <c r="QG162" s="111"/>
      <c r="QH162" s="111"/>
      <c r="QI162" s="111"/>
      <c r="QJ162" s="111"/>
      <c r="QK162" s="111"/>
      <c r="QL162" s="111"/>
      <c r="QM162" s="111"/>
      <c r="QN162" s="111"/>
      <c r="QO162" s="111"/>
      <c r="QP162" s="111"/>
      <c r="QQ162" s="111"/>
      <c r="QR162" s="111"/>
      <c r="QS162" s="111"/>
      <c r="QT162" s="111"/>
      <c r="QU162" s="111"/>
      <c r="QV162" s="111"/>
      <c r="QW162" s="111"/>
      <c r="QX162" s="111"/>
      <c r="QY162" s="111"/>
      <c r="QZ162" s="111"/>
      <c r="RA162" s="111"/>
      <c r="RB162" s="111"/>
      <c r="RC162" s="111"/>
      <c r="RD162" s="111"/>
      <c r="RE162" s="111"/>
      <c r="RF162" s="111"/>
      <c r="RG162" s="111"/>
      <c r="RH162" s="111"/>
      <c r="RI162" s="111"/>
      <c r="RJ162" s="111"/>
      <c r="RK162" s="111"/>
      <c r="RL162" s="111"/>
      <c r="RM162" s="111"/>
      <c r="RN162" s="111"/>
      <c r="RO162" s="111"/>
      <c r="RP162" s="111"/>
      <c r="RQ162" s="111"/>
      <c r="RR162" s="111"/>
      <c r="RS162" s="111"/>
      <c r="RT162" s="111"/>
      <c r="RU162" s="111"/>
      <c r="RV162" s="111"/>
      <c r="RW162" s="111"/>
      <c r="RX162" s="111"/>
      <c r="RY162" s="111"/>
      <c r="RZ162" s="111"/>
      <c r="SA162" s="111"/>
      <c r="SB162" s="111"/>
      <c r="SC162" s="111"/>
      <c r="SD162" s="111"/>
      <c r="SE162" s="111"/>
      <c r="SF162" s="111"/>
      <c r="SG162" s="111"/>
      <c r="SH162" s="111"/>
      <c r="SI162" s="111"/>
      <c r="SJ162" s="111"/>
      <c r="SK162" s="111"/>
      <c r="SL162" s="111"/>
      <c r="SM162" s="111"/>
      <c r="SN162" s="111"/>
      <c r="SO162" s="111"/>
      <c r="SP162" s="111"/>
      <c r="SQ162" s="111"/>
      <c r="SR162" s="111"/>
      <c r="SS162" s="111"/>
      <c r="ST162" s="111"/>
      <c r="SU162" s="111"/>
      <c r="SV162" s="111"/>
      <c r="SW162" s="111"/>
      <c r="SX162" s="111"/>
      <c r="SY162" s="111"/>
      <c r="SZ162" s="111"/>
      <c r="TA162" s="111"/>
      <c r="TB162" s="111"/>
      <c r="TC162" s="111"/>
      <c r="TD162" s="111"/>
      <c r="TE162" s="111"/>
      <c r="TF162" s="111"/>
      <c r="TG162" s="111"/>
      <c r="TH162" s="111"/>
      <c r="TI162" s="111"/>
      <c r="TJ162" s="111"/>
      <c r="TK162" s="111"/>
      <c r="TL162" s="111"/>
      <c r="TM162" s="111"/>
      <c r="TN162" s="111"/>
    </row>
    <row r="163" spans="1:534" x14ac:dyDescent="0.2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7"/>
      <c r="CC163" s="117"/>
      <c r="CD163" s="111"/>
      <c r="CE163" s="111"/>
      <c r="CF163" s="111"/>
      <c r="CG163" s="117"/>
      <c r="CH163" s="117"/>
      <c r="CI163" s="111"/>
      <c r="CJ163" s="111"/>
      <c r="CK163" s="111"/>
      <c r="CL163" s="117"/>
      <c r="CM163" s="111"/>
      <c r="CN163" s="117"/>
      <c r="CO163" s="117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1"/>
      <c r="DO163" s="111"/>
      <c r="DP163" s="111"/>
      <c r="DQ163" s="111"/>
      <c r="DR163" s="111"/>
      <c r="DS163" s="111"/>
      <c r="DT163" s="111"/>
      <c r="DU163" s="111"/>
      <c r="DV163" s="111"/>
      <c r="DW163" s="111"/>
      <c r="DX163" s="111"/>
      <c r="DY163" s="111"/>
      <c r="DZ163" s="111"/>
      <c r="EA163" s="111"/>
      <c r="EB163" s="111"/>
      <c r="EC163" s="111"/>
      <c r="ED163" s="111"/>
      <c r="EE163" s="111"/>
      <c r="EF163" s="111"/>
      <c r="EG163" s="111"/>
      <c r="EH163" s="111"/>
      <c r="EI163" s="111"/>
      <c r="EJ163" s="111"/>
      <c r="EK163" s="111"/>
      <c r="EL163" s="111"/>
      <c r="EM163" s="111"/>
      <c r="EN163" s="111"/>
      <c r="EO163" s="111"/>
      <c r="EP163" s="111"/>
      <c r="EQ163" s="111"/>
      <c r="ER163" s="111"/>
      <c r="ES163" s="111"/>
      <c r="ET163" s="111"/>
      <c r="EU163" s="111"/>
      <c r="EV163" s="111"/>
      <c r="EW163" s="111"/>
      <c r="EX163" s="111"/>
      <c r="EY163" s="111"/>
      <c r="EZ163" s="111"/>
      <c r="FA163" s="111"/>
      <c r="FB163" s="111"/>
      <c r="FC163" s="111"/>
      <c r="FD163" s="111"/>
      <c r="FE163" s="111"/>
      <c r="FF163" s="111"/>
      <c r="FG163" s="111"/>
      <c r="FH163" s="111"/>
      <c r="FI163" s="111"/>
      <c r="FJ163" s="111"/>
      <c r="FK163" s="111"/>
      <c r="FL163" s="111"/>
      <c r="FM163" s="111"/>
      <c r="FN163" s="111"/>
      <c r="FO163" s="111"/>
      <c r="FP163" s="111"/>
      <c r="FQ163" s="111"/>
      <c r="FR163" s="111"/>
      <c r="FS163" s="111"/>
      <c r="FT163" s="111"/>
      <c r="FU163" s="111"/>
      <c r="FV163" s="111"/>
      <c r="FW163" s="111"/>
      <c r="FX163" s="111"/>
      <c r="FY163" s="111"/>
      <c r="FZ163" s="111"/>
      <c r="GA163" s="111"/>
      <c r="GB163" s="111"/>
      <c r="GC163" s="111"/>
      <c r="GD163" s="111"/>
      <c r="GE163" s="111"/>
      <c r="GF163" s="111"/>
      <c r="GG163" s="111"/>
      <c r="GH163" s="111"/>
      <c r="GI163" s="111"/>
      <c r="GJ163" s="111"/>
      <c r="GK163" s="111"/>
      <c r="GL163" s="111"/>
      <c r="GM163" s="111"/>
      <c r="GN163" s="111"/>
      <c r="GO163" s="111"/>
      <c r="GP163" s="111"/>
      <c r="GQ163" s="111"/>
      <c r="GR163" s="111"/>
      <c r="GS163" s="111"/>
      <c r="GT163" s="111"/>
      <c r="GU163" s="111"/>
      <c r="GV163" s="111"/>
      <c r="GW163" s="111"/>
      <c r="GX163" s="111"/>
      <c r="GY163" s="111"/>
      <c r="GZ163" s="111"/>
      <c r="HA163" s="111"/>
      <c r="HB163" s="111"/>
      <c r="HC163" s="111"/>
      <c r="HD163" s="111"/>
      <c r="HE163" s="111"/>
      <c r="HF163" s="111"/>
      <c r="HG163" s="116"/>
      <c r="HH163" s="111"/>
      <c r="HI163" s="111"/>
      <c r="HJ163" s="111"/>
      <c r="HK163" s="111"/>
      <c r="HL163" s="111"/>
      <c r="HM163" s="111"/>
      <c r="HN163" s="111"/>
      <c r="HO163" s="111"/>
      <c r="HP163" s="111"/>
      <c r="HQ163" s="111"/>
      <c r="HR163" s="111"/>
      <c r="HS163" s="111"/>
      <c r="HT163" s="111"/>
      <c r="HU163" s="111"/>
      <c r="HV163" s="111"/>
      <c r="HW163" s="111"/>
      <c r="HX163" s="111"/>
      <c r="HY163" s="111"/>
      <c r="HZ163" s="111"/>
      <c r="IA163" s="111"/>
      <c r="IB163" s="111"/>
      <c r="IC163" s="111"/>
      <c r="ID163" s="111"/>
      <c r="IE163" s="111"/>
      <c r="IF163" s="111"/>
      <c r="IG163" s="111"/>
      <c r="IH163" s="111"/>
      <c r="II163" s="111"/>
      <c r="IJ163" s="111"/>
      <c r="IK163" s="111"/>
      <c r="IL163" s="111"/>
      <c r="IM163" s="111"/>
      <c r="IN163" s="111"/>
      <c r="IO163" s="111"/>
      <c r="IP163" s="111"/>
      <c r="IQ163" s="111"/>
      <c r="IR163" s="111"/>
      <c r="IS163" s="111"/>
      <c r="IT163" s="111"/>
      <c r="IU163" s="111"/>
      <c r="IV163" s="111"/>
      <c r="IW163" s="111"/>
      <c r="IX163" s="111"/>
      <c r="IY163" s="111"/>
      <c r="IZ163" s="111"/>
      <c r="JA163" s="111"/>
      <c r="JB163" s="111"/>
      <c r="JC163" s="111"/>
      <c r="JD163" s="111"/>
      <c r="JE163" s="111"/>
      <c r="JF163" s="111"/>
      <c r="JG163" s="111"/>
      <c r="JH163" s="111"/>
      <c r="JI163" s="111"/>
      <c r="JJ163" s="111"/>
      <c r="JK163" s="111"/>
      <c r="JL163" s="111"/>
      <c r="JM163" s="111"/>
      <c r="JN163" s="111"/>
      <c r="JO163" s="111"/>
      <c r="JP163" s="111"/>
      <c r="JQ163" s="111"/>
      <c r="JR163" s="111"/>
      <c r="JS163" s="111"/>
      <c r="JT163" s="111"/>
      <c r="JU163" s="111"/>
      <c r="JV163" s="111"/>
      <c r="JW163" s="111"/>
      <c r="JX163" s="111"/>
      <c r="JY163" s="111"/>
      <c r="JZ163" s="111"/>
      <c r="KA163" s="111"/>
      <c r="KB163" s="111"/>
      <c r="KC163" s="111"/>
      <c r="KD163" s="111"/>
      <c r="KE163" s="111"/>
      <c r="KF163" s="111"/>
      <c r="KG163" s="111"/>
      <c r="KH163" s="111"/>
      <c r="KI163" s="111"/>
      <c r="KJ163" s="111"/>
      <c r="KK163" s="111"/>
      <c r="KL163" s="111"/>
      <c r="KM163" s="111"/>
      <c r="KN163" s="111"/>
      <c r="KO163" s="111"/>
      <c r="KP163" s="111"/>
      <c r="KQ163" s="111"/>
      <c r="KR163" s="111"/>
      <c r="KS163" s="111"/>
      <c r="KT163" s="111"/>
      <c r="KU163" s="111"/>
      <c r="KV163" s="111"/>
      <c r="KW163" s="111"/>
      <c r="KX163" s="111"/>
      <c r="KY163" s="111"/>
      <c r="KZ163" s="111"/>
      <c r="LA163" s="111"/>
      <c r="LB163" s="111"/>
      <c r="LC163" s="111"/>
      <c r="LD163" s="111"/>
      <c r="LE163" s="111"/>
      <c r="LF163" s="111"/>
      <c r="LG163" s="111"/>
      <c r="LH163" s="111"/>
      <c r="LI163" s="111"/>
      <c r="LJ163" s="111"/>
      <c r="LK163" s="111"/>
      <c r="LL163" s="111"/>
      <c r="LM163" s="111"/>
      <c r="LN163" s="111"/>
      <c r="LO163" s="111"/>
      <c r="LP163" s="111"/>
      <c r="LQ163" s="111"/>
      <c r="LR163" s="111"/>
      <c r="LS163" s="111"/>
      <c r="LT163" s="111"/>
      <c r="LU163" s="111"/>
      <c r="LV163" s="111"/>
      <c r="LW163" s="111"/>
      <c r="LX163" s="111"/>
      <c r="LY163" s="111"/>
      <c r="LZ163" s="111"/>
      <c r="MA163" s="111"/>
      <c r="MB163" s="111"/>
      <c r="MC163" s="111"/>
      <c r="MD163" s="111"/>
      <c r="ME163" s="111"/>
      <c r="MF163" s="111"/>
      <c r="MG163" s="111"/>
      <c r="MH163" s="111"/>
      <c r="MI163" s="111"/>
      <c r="MJ163" s="111"/>
      <c r="MK163" s="111"/>
      <c r="ML163" s="111"/>
      <c r="MM163" s="111"/>
      <c r="MN163" s="111"/>
      <c r="MO163" s="111"/>
      <c r="MP163" s="111"/>
      <c r="MQ163" s="111"/>
      <c r="MR163" s="111"/>
      <c r="MS163" s="111"/>
      <c r="MT163" s="111"/>
      <c r="MU163" s="111"/>
      <c r="MV163" s="111"/>
      <c r="MW163" s="111"/>
      <c r="MX163" s="111"/>
      <c r="MY163" s="111"/>
      <c r="MZ163" s="111"/>
      <c r="NA163" s="111"/>
      <c r="NB163" s="111"/>
      <c r="NC163" s="111"/>
      <c r="ND163" s="111"/>
      <c r="NE163" s="111"/>
      <c r="NF163" s="111"/>
      <c r="NG163" s="111"/>
      <c r="NH163" s="111"/>
      <c r="NI163" s="111"/>
      <c r="NJ163" s="111"/>
      <c r="NK163" s="111"/>
      <c r="NL163" s="111"/>
      <c r="NM163" s="111"/>
      <c r="NN163" s="111"/>
      <c r="NO163" s="111"/>
      <c r="NP163" s="111"/>
      <c r="NQ163" s="111"/>
      <c r="NR163" s="111"/>
      <c r="NS163" s="111"/>
      <c r="NT163" s="111"/>
      <c r="NU163" s="111"/>
      <c r="NV163" s="111"/>
      <c r="NW163" s="111"/>
      <c r="NX163" s="111"/>
      <c r="NY163" s="111"/>
      <c r="NZ163" s="111"/>
      <c r="OA163" s="111"/>
      <c r="OB163" s="111"/>
      <c r="OC163" s="111"/>
      <c r="OD163" s="111"/>
      <c r="OE163" s="111"/>
      <c r="OF163" s="111"/>
      <c r="OG163" s="111"/>
      <c r="OH163" s="111"/>
      <c r="OI163" s="111"/>
      <c r="OJ163" s="111"/>
      <c r="OK163" s="111"/>
      <c r="OL163" s="111"/>
      <c r="OM163" s="111"/>
      <c r="ON163" s="111"/>
      <c r="OO163" s="111"/>
      <c r="OP163" s="111"/>
      <c r="OQ163" s="111"/>
      <c r="OR163" s="111"/>
      <c r="OS163" s="111"/>
      <c r="OT163" s="111"/>
      <c r="OU163" s="111"/>
      <c r="OV163" s="111"/>
      <c r="OW163" s="111"/>
      <c r="OX163" s="111"/>
      <c r="OY163" s="111"/>
      <c r="OZ163" s="111"/>
      <c r="PA163" s="111"/>
      <c r="PB163" s="111"/>
      <c r="PC163" s="111"/>
      <c r="PD163" s="111"/>
      <c r="PE163" s="111"/>
      <c r="PF163" s="111"/>
      <c r="PG163" s="111"/>
      <c r="PH163" s="111"/>
      <c r="PI163" s="111"/>
      <c r="PJ163" s="111"/>
      <c r="PK163" s="111"/>
      <c r="PL163" s="111"/>
      <c r="PM163" s="111"/>
      <c r="PN163" s="111"/>
      <c r="PO163" s="111"/>
      <c r="PP163" s="111"/>
      <c r="PQ163" s="111"/>
      <c r="PR163" s="111"/>
      <c r="PS163" s="111"/>
      <c r="PT163" s="111"/>
      <c r="PU163" s="111"/>
      <c r="PV163" s="111"/>
      <c r="PW163" s="111"/>
      <c r="PX163" s="111"/>
      <c r="PY163" s="111"/>
      <c r="PZ163" s="111"/>
      <c r="QA163" s="111"/>
      <c r="QB163" s="111"/>
      <c r="QC163" s="111"/>
      <c r="QD163" s="111"/>
      <c r="QE163" s="111"/>
      <c r="QF163" s="111"/>
      <c r="QG163" s="111"/>
      <c r="QH163" s="111"/>
      <c r="QI163" s="111"/>
      <c r="QJ163" s="111"/>
      <c r="QK163" s="111"/>
      <c r="QL163" s="111"/>
      <c r="QM163" s="111"/>
      <c r="QN163" s="111"/>
      <c r="QO163" s="111"/>
      <c r="QP163" s="111"/>
      <c r="QQ163" s="111"/>
      <c r="QR163" s="111"/>
      <c r="QS163" s="111"/>
      <c r="QT163" s="111"/>
      <c r="QU163" s="111"/>
      <c r="QV163" s="111"/>
      <c r="QW163" s="111"/>
      <c r="QX163" s="111"/>
      <c r="QY163" s="111"/>
      <c r="QZ163" s="111"/>
      <c r="RA163" s="111"/>
      <c r="RB163" s="111"/>
      <c r="RC163" s="111"/>
      <c r="RD163" s="111"/>
      <c r="RE163" s="111"/>
      <c r="RF163" s="111"/>
      <c r="RG163" s="111"/>
      <c r="RH163" s="111"/>
      <c r="RI163" s="111"/>
      <c r="RJ163" s="111"/>
      <c r="RK163" s="111"/>
      <c r="RL163" s="111"/>
      <c r="RM163" s="111"/>
      <c r="RN163" s="111"/>
      <c r="RO163" s="111"/>
      <c r="RP163" s="111"/>
      <c r="RQ163" s="111"/>
      <c r="RR163" s="111"/>
      <c r="RS163" s="111"/>
      <c r="RT163" s="111"/>
      <c r="RU163" s="111"/>
      <c r="RV163" s="111"/>
      <c r="RW163" s="111"/>
      <c r="RX163" s="111"/>
      <c r="RY163" s="111"/>
      <c r="RZ163" s="111"/>
      <c r="SA163" s="111"/>
      <c r="SB163" s="111"/>
      <c r="SC163" s="111"/>
      <c r="SD163" s="111"/>
      <c r="SE163" s="111"/>
      <c r="SF163" s="111"/>
      <c r="SG163" s="111"/>
      <c r="SH163" s="111"/>
      <c r="SI163" s="111"/>
      <c r="SJ163" s="111"/>
      <c r="SK163" s="111"/>
      <c r="SL163" s="111"/>
      <c r="SM163" s="111"/>
      <c r="SN163" s="111"/>
      <c r="SO163" s="111"/>
      <c r="SP163" s="111"/>
      <c r="SQ163" s="111"/>
      <c r="SR163" s="111"/>
      <c r="SS163" s="111"/>
      <c r="ST163" s="111"/>
      <c r="SU163" s="111"/>
      <c r="SV163" s="111"/>
      <c r="SW163" s="111"/>
      <c r="SX163" s="111"/>
      <c r="SY163" s="111"/>
      <c r="SZ163" s="111"/>
      <c r="TA163" s="111"/>
      <c r="TB163" s="111"/>
      <c r="TC163" s="111"/>
      <c r="TD163" s="111"/>
      <c r="TE163" s="111"/>
      <c r="TF163" s="111"/>
      <c r="TG163" s="111"/>
      <c r="TH163" s="111"/>
      <c r="TI163" s="111"/>
      <c r="TJ163" s="111"/>
      <c r="TK163" s="111"/>
      <c r="TL163" s="111"/>
      <c r="TM163" s="111"/>
      <c r="TN163" s="111"/>
    </row>
    <row r="164" spans="1:534" x14ac:dyDescent="0.2">
      <c r="A164" s="111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7"/>
      <c r="CC164" s="117"/>
      <c r="CD164" s="111"/>
      <c r="CE164" s="111"/>
      <c r="CF164" s="111"/>
      <c r="CG164" s="117"/>
      <c r="CH164" s="117"/>
      <c r="CI164" s="111"/>
      <c r="CJ164" s="111"/>
      <c r="CK164" s="111"/>
      <c r="CL164" s="117"/>
      <c r="CM164" s="111"/>
      <c r="CN164" s="117"/>
      <c r="CO164" s="117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111"/>
      <c r="FA164" s="111"/>
      <c r="FB164" s="111"/>
      <c r="FC164" s="111"/>
      <c r="FD164" s="111"/>
      <c r="FE164" s="111"/>
      <c r="FF164" s="111"/>
      <c r="FG164" s="111"/>
      <c r="FH164" s="111"/>
      <c r="FI164" s="111"/>
      <c r="FJ164" s="111"/>
      <c r="FK164" s="111"/>
      <c r="FL164" s="111"/>
      <c r="FM164" s="111"/>
      <c r="FN164" s="111"/>
      <c r="FO164" s="111"/>
      <c r="FP164" s="111"/>
      <c r="FQ164" s="111"/>
      <c r="FR164" s="111"/>
      <c r="FS164" s="111"/>
      <c r="FT164" s="111"/>
      <c r="FU164" s="111"/>
      <c r="FV164" s="111"/>
      <c r="FW164" s="111"/>
      <c r="FX164" s="111"/>
      <c r="FY164" s="111"/>
      <c r="FZ164" s="111"/>
      <c r="GA164" s="111"/>
      <c r="GB164" s="111"/>
      <c r="GC164" s="111"/>
      <c r="GD164" s="111"/>
      <c r="GE164" s="111"/>
      <c r="GF164" s="111"/>
      <c r="GG164" s="111"/>
      <c r="GH164" s="111"/>
      <c r="GI164" s="111"/>
      <c r="GJ164" s="111"/>
      <c r="GK164" s="111"/>
      <c r="GL164" s="111"/>
      <c r="GM164" s="111"/>
      <c r="GN164" s="111"/>
      <c r="GO164" s="111"/>
      <c r="GP164" s="111"/>
      <c r="GQ164" s="111"/>
      <c r="GR164" s="111"/>
      <c r="GS164" s="111"/>
      <c r="GT164" s="111"/>
      <c r="GU164" s="111"/>
      <c r="GV164" s="111"/>
      <c r="GW164" s="111"/>
      <c r="GX164" s="111"/>
      <c r="GY164" s="111"/>
      <c r="GZ164" s="111"/>
      <c r="HA164" s="111"/>
      <c r="HB164" s="111"/>
      <c r="HC164" s="111"/>
      <c r="HD164" s="111"/>
      <c r="HE164" s="111"/>
      <c r="HF164" s="111"/>
      <c r="HG164" s="116"/>
      <c r="HH164" s="111"/>
      <c r="HI164" s="111"/>
      <c r="HJ164" s="111"/>
      <c r="HK164" s="111"/>
      <c r="HL164" s="111"/>
      <c r="HM164" s="111"/>
      <c r="HN164" s="111"/>
      <c r="HO164" s="111"/>
      <c r="HP164" s="111"/>
      <c r="HQ164" s="111"/>
      <c r="HR164" s="111"/>
      <c r="HS164" s="111"/>
      <c r="HT164" s="111"/>
      <c r="HU164" s="111"/>
      <c r="HV164" s="111"/>
      <c r="HW164" s="111"/>
      <c r="HX164" s="111"/>
      <c r="HY164" s="111"/>
      <c r="HZ164" s="111"/>
      <c r="IA164" s="111"/>
      <c r="IB164" s="111"/>
      <c r="IC164" s="111"/>
      <c r="ID164" s="111"/>
      <c r="IE164" s="111"/>
      <c r="IF164" s="111"/>
      <c r="IG164" s="111"/>
      <c r="IH164" s="111"/>
      <c r="II164" s="111"/>
      <c r="IJ164" s="111"/>
      <c r="IK164" s="111"/>
      <c r="IL164" s="111"/>
      <c r="IM164" s="111"/>
      <c r="IN164" s="111"/>
      <c r="IO164" s="111"/>
      <c r="IP164" s="111"/>
      <c r="IQ164" s="111"/>
      <c r="IR164" s="111"/>
      <c r="IS164" s="111"/>
      <c r="IT164" s="111"/>
      <c r="IU164" s="111"/>
      <c r="IV164" s="111"/>
      <c r="IW164" s="111"/>
      <c r="IX164" s="111"/>
      <c r="IY164" s="111"/>
      <c r="IZ164" s="111"/>
      <c r="JA164" s="111"/>
      <c r="JB164" s="111"/>
      <c r="JC164" s="111"/>
      <c r="JD164" s="111"/>
      <c r="JE164" s="111"/>
      <c r="JF164" s="111"/>
      <c r="JG164" s="111"/>
      <c r="JH164" s="111"/>
      <c r="JI164" s="111"/>
      <c r="JJ164" s="111"/>
      <c r="JK164" s="111"/>
      <c r="JL164" s="111"/>
      <c r="JM164" s="111"/>
      <c r="JN164" s="111"/>
      <c r="JO164" s="111"/>
      <c r="JP164" s="111"/>
      <c r="JQ164" s="111"/>
      <c r="JR164" s="111"/>
      <c r="JS164" s="111"/>
      <c r="JT164" s="111"/>
      <c r="JU164" s="111"/>
      <c r="JV164" s="111"/>
      <c r="JW164" s="111"/>
      <c r="JX164" s="111"/>
      <c r="JY164" s="111"/>
      <c r="JZ164" s="111"/>
      <c r="KA164" s="111"/>
      <c r="KB164" s="111"/>
      <c r="KC164" s="111"/>
      <c r="KD164" s="111"/>
      <c r="KE164" s="111"/>
      <c r="KF164" s="111"/>
      <c r="KG164" s="111"/>
      <c r="KH164" s="111"/>
      <c r="KI164" s="111"/>
      <c r="KJ164" s="111"/>
      <c r="KK164" s="111"/>
      <c r="KL164" s="111"/>
      <c r="KM164" s="111"/>
      <c r="KN164" s="111"/>
      <c r="KO164" s="111"/>
      <c r="KP164" s="111"/>
      <c r="KQ164" s="111"/>
      <c r="KR164" s="111"/>
      <c r="KS164" s="111"/>
      <c r="KT164" s="111"/>
      <c r="KU164" s="111"/>
      <c r="KV164" s="111"/>
      <c r="KW164" s="111"/>
      <c r="KX164" s="111"/>
      <c r="KY164" s="111"/>
      <c r="KZ164" s="111"/>
      <c r="LA164" s="111"/>
      <c r="LB164" s="111"/>
      <c r="LC164" s="111"/>
      <c r="LD164" s="111"/>
      <c r="LE164" s="111"/>
      <c r="LF164" s="111"/>
      <c r="LG164" s="111"/>
      <c r="LH164" s="111"/>
      <c r="LI164" s="111"/>
      <c r="LJ164" s="111"/>
      <c r="LK164" s="111"/>
      <c r="LL164" s="111"/>
      <c r="LM164" s="111"/>
      <c r="LN164" s="111"/>
      <c r="LO164" s="111"/>
      <c r="LP164" s="111"/>
      <c r="LQ164" s="111"/>
      <c r="LR164" s="111"/>
      <c r="LS164" s="111"/>
      <c r="LT164" s="111"/>
      <c r="LU164" s="111"/>
      <c r="LV164" s="111"/>
      <c r="LW164" s="111"/>
      <c r="LX164" s="111"/>
      <c r="LY164" s="111"/>
      <c r="LZ164" s="111"/>
      <c r="MA164" s="111"/>
      <c r="MB164" s="111"/>
      <c r="MC164" s="111"/>
      <c r="MD164" s="111"/>
      <c r="ME164" s="111"/>
      <c r="MF164" s="111"/>
      <c r="MG164" s="111"/>
      <c r="MH164" s="111"/>
      <c r="MI164" s="111"/>
      <c r="MJ164" s="111"/>
      <c r="MK164" s="111"/>
      <c r="ML164" s="111"/>
      <c r="MM164" s="111"/>
      <c r="MN164" s="111"/>
      <c r="MO164" s="111"/>
      <c r="MP164" s="111"/>
      <c r="MQ164" s="111"/>
      <c r="MR164" s="111"/>
      <c r="MS164" s="111"/>
      <c r="MT164" s="111"/>
      <c r="MU164" s="111"/>
      <c r="MV164" s="111"/>
      <c r="MW164" s="111"/>
      <c r="MX164" s="111"/>
      <c r="MY164" s="111"/>
      <c r="MZ164" s="111"/>
      <c r="NA164" s="111"/>
      <c r="NB164" s="111"/>
      <c r="NC164" s="111"/>
      <c r="ND164" s="111"/>
      <c r="NE164" s="111"/>
      <c r="NF164" s="111"/>
      <c r="NG164" s="111"/>
      <c r="NH164" s="111"/>
      <c r="NI164" s="111"/>
      <c r="NJ164" s="111"/>
      <c r="NK164" s="111"/>
      <c r="NL164" s="111"/>
      <c r="NM164" s="111"/>
      <c r="NN164" s="111"/>
      <c r="NO164" s="111"/>
      <c r="NP164" s="111"/>
      <c r="NQ164" s="111"/>
      <c r="NR164" s="111"/>
      <c r="NS164" s="111"/>
      <c r="NT164" s="111"/>
      <c r="NU164" s="111"/>
      <c r="NV164" s="111"/>
      <c r="NW164" s="111"/>
      <c r="NX164" s="111"/>
      <c r="NY164" s="111"/>
      <c r="NZ164" s="111"/>
      <c r="OA164" s="111"/>
      <c r="OB164" s="111"/>
      <c r="OC164" s="111"/>
      <c r="OD164" s="111"/>
      <c r="OE164" s="111"/>
      <c r="OF164" s="111"/>
      <c r="OG164" s="111"/>
      <c r="OH164" s="111"/>
      <c r="OI164" s="111"/>
      <c r="OJ164" s="111"/>
      <c r="OK164" s="111"/>
      <c r="OL164" s="111"/>
      <c r="OM164" s="111"/>
      <c r="ON164" s="111"/>
      <c r="OO164" s="111"/>
      <c r="OP164" s="111"/>
      <c r="OQ164" s="111"/>
      <c r="OR164" s="111"/>
      <c r="OS164" s="111"/>
      <c r="OT164" s="111"/>
      <c r="OU164" s="111"/>
      <c r="OV164" s="111"/>
      <c r="OW164" s="111"/>
      <c r="OX164" s="111"/>
      <c r="OY164" s="111"/>
      <c r="OZ164" s="111"/>
      <c r="PA164" s="111"/>
      <c r="PB164" s="111"/>
      <c r="PC164" s="111"/>
      <c r="PD164" s="111"/>
      <c r="PE164" s="111"/>
      <c r="PF164" s="111"/>
      <c r="PG164" s="111"/>
      <c r="PH164" s="111"/>
      <c r="PI164" s="111"/>
      <c r="PJ164" s="111"/>
      <c r="PK164" s="111"/>
      <c r="PL164" s="111"/>
      <c r="PM164" s="111"/>
      <c r="PN164" s="111"/>
      <c r="PO164" s="111"/>
      <c r="PP164" s="111"/>
      <c r="PQ164" s="111"/>
      <c r="PR164" s="111"/>
      <c r="PS164" s="111"/>
      <c r="PT164" s="111"/>
      <c r="PU164" s="111"/>
      <c r="PV164" s="111"/>
      <c r="PW164" s="111"/>
      <c r="PX164" s="111"/>
      <c r="PY164" s="111"/>
      <c r="PZ164" s="111"/>
      <c r="QA164" s="111"/>
      <c r="QB164" s="111"/>
      <c r="QC164" s="111"/>
      <c r="QD164" s="111"/>
      <c r="QE164" s="111"/>
      <c r="QF164" s="111"/>
      <c r="QG164" s="111"/>
      <c r="QH164" s="111"/>
      <c r="QI164" s="111"/>
      <c r="QJ164" s="111"/>
      <c r="QK164" s="111"/>
      <c r="QL164" s="111"/>
      <c r="QM164" s="111"/>
      <c r="QN164" s="111"/>
      <c r="QO164" s="111"/>
      <c r="QP164" s="111"/>
      <c r="QQ164" s="111"/>
      <c r="QR164" s="111"/>
      <c r="QS164" s="111"/>
      <c r="QT164" s="111"/>
      <c r="QU164" s="111"/>
      <c r="QV164" s="111"/>
      <c r="QW164" s="111"/>
      <c r="QX164" s="111"/>
      <c r="QY164" s="111"/>
      <c r="QZ164" s="111"/>
      <c r="RA164" s="111"/>
      <c r="RB164" s="111"/>
      <c r="RC164" s="111"/>
      <c r="RD164" s="111"/>
      <c r="RE164" s="111"/>
      <c r="RF164" s="111"/>
      <c r="RG164" s="111"/>
      <c r="RH164" s="111"/>
      <c r="RI164" s="111"/>
      <c r="RJ164" s="111"/>
      <c r="RK164" s="111"/>
      <c r="RL164" s="111"/>
      <c r="RM164" s="111"/>
      <c r="RN164" s="111"/>
      <c r="RO164" s="111"/>
      <c r="RP164" s="111"/>
      <c r="RQ164" s="111"/>
      <c r="RR164" s="111"/>
      <c r="RS164" s="111"/>
      <c r="RT164" s="111"/>
      <c r="RU164" s="111"/>
      <c r="RV164" s="111"/>
      <c r="RW164" s="111"/>
      <c r="RX164" s="111"/>
      <c r="RY164" s="111"/>
      <c r="RZ164" s="111"/>
      <c r="SA164" s="111"/>
      <c r="SB164" s="111"/>
      <c r="SC164" s="111"/>
      <c r="SD164" s="111"/>
      <c r="SE164" s="111"/>
      <c r="SF164" s="111"/>
      <c r="SG164" s="111"/>
      <c r="SH164" s="111"/>
      <c r="SI164" s="111"/>
      <c r="SJ164" s="111"/>
      <c r="SK164" s="111"/>
      <c r="SL164" s="111"/>
      <c r="SM164" s="111"/>
      <c r="SN164" s="111"/>
      <c r="SO164" s="111"/>
      <c r="SP164" s="111"/>
      <c r="SQ164" s="111"/>
      <c r="SR164" s="111"/>
      <c r="SS164" s="111"/>
      <c r="ST164" s="111"/>
      <c r="SU164" s="111"/>
      <c r="SV164" s="111"/>
      <c r="SW164" s="111"/>
      <c r="SX164" s="111"/>
      <c r="SY164" s="111"/>
      <c r="SZ164" s="111"/>
      <c r="TA164" s="111"/>
      <c r="TB164" s="111"/>
      <c r="TC164" s="111"/>
      <c r="TD164" s="111"/>
      <c r="TE164" s="111"/>
      <c r="TF164" s="111"/>
      <c r="TG164" s="111"/>
      <c r="TH164" s="111"/>
      <c r="TI164" s="111"/>
      <c r="TJ164" s="111"/>
      <c r="TK164" s="111"/>
      <c r="TL164" s="111"/>
      <c r="TM164" s="111"/>
      <c r="TN164" s="111"/>
    </row>
    <row r="165" spans="1:534" x14ac:dyDescent="0.2">
      <c r="A165" s="111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7"/>
      <c r="CC165" s="117"/>
      <c r="CD165" s="111"/>
      <c r="CE165" s="111"/>
      <c r="CF165" s="111"/>
      <c r="CG165" s="117"/>
      <c r="CH165" s="117"/>
      <c r="CI165" s="111"/>
      <c r="CJ165" s="111"/>
      <c r="CK165" s="111"/>
      <c r="CL165" s="117"/>
      <c r="CM165" s="111"/>
      <c r="CN165" s="117"/>
      <c r="CO165" s="117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1"/>
      <c r="DO165" s="111"/>
      <c r="DP165" s="111"/>
      <c r="DQ165" s="111"/>
      <c r="DR165" s="111"/>
      <c r="DS165" s="111"/>
      <c r="DT165" s="111"/>
      <c r="DU165" s="111"/>
      <c r="DV165" s="111"/>
      <c r="DW165" s="111"/>
      <c r="DX165" s="111"/>
      <c r="DY165" s="111"/>
      <c r="DZ165" s="111"/>
      <c r="EA165" s="111"/>
      <c r="EB165" s="111"/>
      <c r="EC165" s="111"/>
      <c r="ED165" s="111"/>
      <c r="EE165" s="111"/>
      <c r="EF165" s="111"/>
      <c r="EG165" s="111"/>
      <c r="EH165" s="111"/>
      <c r="EI165" s="111"/>
      <c r="EJ165" s="111"/>
      <c r="EK165" s="111"/>
      <c r="EL165" s="111"/>
      <c r="EM165" s="111"/>
      <c r="EN165" s="111"/>
      <c r="EO165" s="111"/>
      <c r="EP165" s="111"/>
      <c r="EQ165" s="111"/>
      <c r="ER165" s="111"/>
      <c r="ES165" s="111"/>
      <c r="ET165" s="111"/>
      <c r="EU165" s="111"/>
      <c r="EV165" s="111"/>
      <c r="EW165" s="111"/>
      <c r="EX165" s="111"/>
      <c r="EY165" s="111"/>
      <c r="EZ165" s="111"/>
      <c r="FA165" s="111"/>
      <c r="FB165" s="111"/>
      <c r="FC165" s="111"/>
      <c r="FD165" s="111"/>
      <c r="FE165" s="111"/>
      <c r="FF165" s="111"/>
      <c r="FG165" s="111"/>
      <c r="FH165" s="111"/>
      <c r="FI165" s="111"/>
      <c r="FJ165" s="111"/>
      <c r="FK165" s="111"/>
      <c r="FL165" s="111"/>
      <c r="FM165" s="111"/>
      <c r="FN165" s="111"/>
      <c r="FO165" s="111"/>
      <c r="FP165" s="111"/>
      <c r="FQ165" s="111"/>
      <c r="FR165" s="111"/>
      <c r="FS165" s="111"/>
      <c r="FT165" s="111"/>
      <c r="FU165" s="111"/>
      <c r="FV165" s="111"/>
      <c r="FW165" s="111"/>
      <c r="FX165" s="111"/>
      <c r="FY165" s="111"/>
      <c r="FZ165" s="111"/>
      <c r="GA165" s="111"/>
      <c r="GB165" s="111"/>
      <c r="GC165" s="111"/>
      <c r="GD165" s="111"/>
      <c r="GE165" s="111"/>
      <c r="GF165" s="111"/>
      <c r="GG165" s="111"/>
      <c r="GH165" s="111"/>
      <c r="GI165" s="111"/>
      <c r="GJ165" s="111"/>
      <c r="GK165" s="111"/>
      <c r="GL165" s="111"/>
      <c r="GM165" s="111"/>
      <c r="GN165" s="111"/>
      <c r="GO165" s="111"/>
      <c r="GP165" s="111"/>
      <c r="GQ165" s="111"/>
      <c r="GR165" s="111"/>
      <c r="GS165" s="111"/>
      <c r="GT165" s="111"/>
      <c r="GU165" s="111"/>
      <c r="GV165" s="111"/>
      <c r="GW165" s="111"/>
      <c r="GX165" s="111"/>
      <c r="GY165" s="111"/>
      <c r="GZ165" s="111"/>
      <c r="HA165" s="111"/>
      <c r="HB165" s="111"/>
      <c r="HC165" s="111"/>
      <c r="HD165" s="111"/>
      <c r="HE165" s="111"/>
      <c r="HF165" s="111"/>
      <c r="HG165" s="116"/>
      <c r="HH165" s="111"/>
      <c r="HI165" s="111"/>
      <c r="HJ165" s="111"/>
      <c r="HK165" s="111"/>
      <c r="HL165" s="111"/>
      <c r="HM165" s="111"/>
      <c r="HN165" s="111"/>
      <c r="HO165" s="111"/>
      <c r="HP165" s="111"/>
      <c r="HQ165" s="111"/>
      <c r="HR165" s="111"/>
      <c r="HS165" s="111"/>
      <c r="HT165" s="111"/>
      <c r="HU165" s="111"/>
      <c r="HV165" s="111"/>
      <c r="HW165" s="111"/>
      <c r="HX165" s="111"/>
      <c r="HY165" s="111"/>
      <c r="HZ165" s="111"/>
      <c r="IA165" s="111"/>
      <c r="IB165" s="111"/>
      <c r="IC165" s="111"/>
      <c r="ID165" s="111"/>
      <c r="IE165" s="111"/>
      <c r="IF165" s="111"/>
      <c r="IG165" s="111"/>
      <c r="IH165" s="111"/>
      <c r="II165" s="111"/>
      <c r="IJ165" s="111"/>
      <c r="IK165" s="111"/>
      <c r="IL165" s="111"/>
      <c r="IM165" s="111"/>
      <c r="IN165" s="111"/>
      <c r="IO165" s="111"/>
      <c r="IP165" s="111"/>
      <c r="IQ165" s="111"/>
      <c r="IR165" s="111"/>
      <c r="IS165" s="111"/>
      <c r="IT165" s="111"/>
      <c r="IU165" s="111"/>
      <c r="IV165" s="111"/>
      <c r="IW165" s="111"/>
      <c r="IX165" s="111"/>
      <c r="IY165" s="111"/>
      <c r="IZ165" s="111"/>
      <c r="JA165" s="111"/>
      <c r="JB165" s="111"/>
      <c r="JC165" s="111"/>
      <c r="JD165" s="111"/>
      <c r="JE165" s="111"/>
      <c r="JF165" s="111"/>
      <c r="JG165" s="111"/>
      <c r="JH165" s="111"/>
      <c r="JI165" s="111"/>
      <c r="JJ165" s="111"/>
      <c r="JK165" s="111"/>
      <c r="JL165" s="111"/>
      <c r="JM165" s="111"/>
      <c r="JN165" s="111"/>
      <c r="JO165" s="111"/>
      <c r="JP165" s="111"/>
      <c r="JQ165" s="111"/>
      <c r="JR165" s="111"/>
      <c r="JS165" s="111"/>
      <c r="JT165" s="111"/>
      <c r="JU165" s="111"/>
      <c r="JV165" s="111"/>
      <c r="JW165" s="111"/>
      <c r="JX165" s="111"/>
      <c r="JY165" s="111"/>
      <c r="JZ165" s="111"/>
      <c r="KA165" s="111"/>
      <c r="KB165" s="111"/>
      <c r="KC165" s="111"/>
      <c r="KD165" s="111"/>
      <c r="KE165" s="111"/>
      <c r="KF165" s="111"/>
      <c r="KG165" s="111"/>
      <c r="KH165" s="111"/>
      <c r="KI165" s="111"/>
      <c r="KJ165" s="111"/>
      <c r="KK165" s="111"/>
      <c r="KL165" s="111"/>
      <c r="KM165" s="111"/>
      <c r="KN165" s="111"/>
      <c r="KO165" s="111"/>
      <c r="KP165" s="111"/>
      <c r="KQ165" s="111"/>
      <c r="KR165" s="111"/>
      <c r="KS165" s="111"/>
      <c r="KT165" s="111"/>
      <c r="KU165" s="111"/>
      <c r="KV165" s="111"/>
      <c r="KW165" s="111"/>
      <c r="KX165" s="111"/>
      <c r="KY165" s="111"/>
      <c r="KZ165" s="111"/>
      <c r="LA165" s="111"/>
      <c r="LB165" s="111"/>
      <c r="LC165" s="111"/>
      <c r="LD165" s="111"/>
      <c r="LE165" s="111"/>
      <c r="LF165" s="111"/>
      <c r="LG165" s="111"/>
      <c r="LH165" s="111"/>
      <c r="LI165" s="111"/>
      <c r="LJ165" s="111"/>
      <c r="LK165" s="111"/>
      <c r="LL165" s="111"/>
      <c r="LM165" s="111"/>
      <c r="LN165" s="111"/>
      <c r="LO165" s="111"/>
      <c r="LP165" s="111"/>
      <c r="LQ165" s="111"/>
      <c r="LR165" s="111"/>
      <c r="LS165" s="111"/>
      <c r="LT165" s="111"/>
      <c r="LU165" s="111"/>
      <c r="LV165" s="111"/>
      <c r="LW165" s="111"/>
      <c r="LX165" s="111"/>
      <c r="LY165" s="111"/>
      <c r="LZ165" s="111"/>
      <c r="MA165" s="111"/>
      <c r="MB165" s="111"/>
      <c r="MC165" s="111"/>
      <c r="MD165" s="111"/>
      <c r="ME165" s="111"/>
      <c r="MF165" s="111"/>
      <c r="MG165" s="111"/>
      <c r="MH165" s="111"/>
      <c r="MI165" s="111"/>
      <c r="MJ165" s="111"/>
      <c r="MK165" s="111"/>
      <c r="ML165" s="111"/>
      <c r="MM165" s="111"/>
      <c r="MN165" s="111"/>
      <c r="MO165" s="111"/>
      <c r="MP165" s="111"/>
      <c r="MQ165" s="111"/>
      <c r="MR165" s="111"/>
      <c r="MS165" s="111"/>
      <c r="MT165" s="111"/>
      <c r="MU165" s="111"/>
      <c r="MV165" s="111"/>
      <c r="MW165" s="111"/>
      <c r="MX165" s="111"/>
      <c r="MY165" s="111"/>
      <c r="MZ165" s="111"/>
      <c r="NA165" s="111"/>
      <c r="NB165" s="111"/>
      <c r="NC165" s="111"/>
      <c r="ND165" s="111"/>
      <c r="NE165" s="111"/>
      <c r="NF165" s="111"/>
      <c r="NG165" s="111"/>
      <c r="NH165" s="111"/>
      <c r="NI165" s="111"/>
      <c r="NJ165" s="111"/>
      <c r="NK165" s="111"/>
      <c r="NL165" s="111"/>
      <c r="NM165" s="111"/>
      <c r="NN165" s="111"/>
      <c r="NO165" s="111"/>
      <c r="NP165" s="111"/>
      <c r="NQ165" s="111"/>
      <c r="NR165" s="111"/>
      <c r="NS165" s="111"/>
      <c r="NT165" s="111"/>
      <c r="NU165" s="111"/>
      <c r="NV165" s="111"/>
      <c r="NW165" s="111"/>
      <c r="NX165" s="111"/>
      <c r="NY165" s="111"/>
      <c r="NZ165" s="111"/>
      <c r="OA165" s="111"/>
      <c r="OB165" s="111"/>
      <c r="OC165" s="111"/>
      <c r="OD165" s="111"/>
      <c r="OE165" s="111"/>
      <c r="OF165" s="111"/>
      <c r="OG165" s="111"/>
      <c r="OH165" s="111"/>
      <c r="OI165" s="111"/>
      <c r="OJ165" s="111"/>
      <c r="OK165" s="111"/>
      <c r="OL165" s="111"/>
      <c r="OM165" s="111"/>
      <c r="ON165" s="111"/>
      <c r="OO165" s="111"/>
      <c r="OP165" s="111"/>
      <c r="OQ165" s="111"/>
      <c r="OR165" s="111"/>
      <c r="OS165" s="111"/>
      <c r="OT165" s="111"/>
      <c r="OU165" s="111"/>
      <c r="OV165" s="111"/>
      <c r="OW165" s="111"/>
      <c r="OX165" s="111"/>
      <c r="OY165" s="111"/>
      <c r="OZ165" s="111"/>
      <c r="PA165" s="111"/>
      <c r="PB165" s="111"/>
      <c r="PC165" s="111"/>
      <c r="PD165" s="111"/>
      <c r="PE165" s="111"/>
      <c r="PF165" s="111"/>
      <c r="PG165" s="111"/>
      <c r="PH165" s="111"/>
      <c r="PI165" s="111"/>
      <c r="PJ165" s="111"/>
      <c r="PK165" s="111"/>
      <c r="PL165" s="111"/>
      <c r="PM165" s="111"/>
      <c r="PN165" s="111"/>
      <c r="PO165" s="111"/>
      <c r="PP165" s="111"/>
      <c r="PQ165" s="111"/>
      <c r="PR165" s="111"/>
      <c r="PS165" s="111"/>
      <c r="PT165" s="111"/>
      <c r="PU165" s="111"/>
      <c r="PV165" s="111"/>
      <c r="PW165" s="111"/>
      <c r="PX165" s="111"/>
      <c r="PY165" s="111"/>
      <c r="PZ165" s="111"/>
      <c r="QA165" s="111"/>
      <c r="QB165" s="111"/>
      <c r="QC165" s="111"/>
      <c r="QD165" s="111"/>
      <c r="QE165" s="111"/>
      <c r="QF165" s="111"/>
      <c r="QG165" s="111"/>
      <c r="QH165" s="111"/>
      <c r="QI165" s="111"/>
      <c r="QJ165" s="111"/>
      <c r="QK165" s="111"/>
      <c r="QL165" s="111"/>
      <c r="QM165" s="111"/>
      <c r="QN165" s="111"/>
      <c r="QO165" s="111"/>
      <c r="QP165" s="111"/>
      <c r="QQ165" s="111"/>
      <c r="QR165" s="111"/>
      <c r="QS165" s="111"/>
      <c r="QT165" s="111"/>
      <c r="QU165" s="111"/>
      <c r="QV165" s="111"/>
      <c r="QW165" s="111"/>
      <c r="QX165" s="111"/>
      <c r="QY165" s="111"/>
      <c r="QZ165" s="111"/>
      <c r="RA165" s="111"/>
      <c r="RB165" s="111"/>
      <c r="RC165" s="111"/>
      <c r="RD165" s="111"/>
      <c r="RE165" s="111"/>
      <c r="RF165" s="111"/>
      <c r="RG165" s="111"/>
      <c r="RH165" s="111"/>
      <c r="RI165" s="111"/>
      <c r="RJ165" s="111"/>
      <c r="RK165" s="111"/>
      <c r="RL165" s="111"/>
      <c r="RM165" s="111"/>
      <c r="RN165" s="111"/>
      <c r="RO165" s="111"/>
      <c r="RP165" s="111"/>
      <c r="RQ165" s="111"/>
      <c r="RR165" s="111"/>
      <c r="RS165" s="111"/>
      <c r="RT165" s="111"/>
      <c r="RU165" s="111"/>
      <c r="RV165" s="111"/>
      <c r="RW165" s="111"/>
      <c r="RX165" s="111"/>
      <c r="RY165" s="111"/>
      <c r="RZ165" s="111"/>
      <c r="SA165" s="111"/>
      <c r="SB165" s="111"/>
      <c r="SC165" s="111"/>
      <c r="SD165" s="111"/>
      <c r="SE165" s="111"/>
      <c r="SF165" s="111"/>
      <c r="SG165" s="111"/>
      <c r="SH165" s="111"/>
      <c r="SI165" s="111"/>
      <c r="SJ165" s="111"/>
      <c r="SK165" s="111"/>
      <c r="SL165" s="111"/>
      <c r="SM165" s="111"/>
      <c r="SN165" s="111"/>
      <c r="SO165" s="111"/>
      <c r="SP165" s="111"/>
      <c r="SQ165" s="111"/>
      <c r="SR165" s="111"/>
      <c r="SS165" s="111"/>
      <c r="ST165" s="111"/>
      <c r="SU165" s="111"/>
      <c r="SV165" s="111"/>
      <c r="SW165" s="111"/>
      <c r="SX165" s="111"/>
      <c r="SY165" s="111"/>
      <c r="SZ165" s="111"/>
      <c r="TA165" s="111"/>
      <c r="TB165" s="111"/>
      <c r="TC165" s="111"/>
      <c r="TD165" s="111"/>
      <c r="TE165" s="111"/>
      <c r="TF165" s="111"/>
      <c r="TG165" s="111"/>
      <c r="TH165" s="111"/>
      <c r="TI165" s="111"/>
      <c r="TJ165" s="111"/>
      <c r="TK165" s="111"/>
      <c r="TL165" s="111"/>
      <c r="TM165" s="111"/>
      <c r="TN165" s="111"/>
    </row>
    <row r="166" spans="1:534" x14ac:dyDescent="0.2">
      <c r="A166" s="111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7"/>
      <c r="CC166" s="117"/>
      <c r="CD166" s="111"/>
      <c r="CE166" s="111"/>
      <c r="CF166" s="111"/>
      <c r="CG166" s="117"/>
      <c r="CH166" s="117"/>
      <c r="CI166" s="111"/>
      <c r="CJ166" s="111"/>
      <c r="CK166" s="111"/>
      <c r="CL166" s="117"/>
      <c r="CM166" s="111"/>
      <c r="CN166" s="117"/>
      <c r="CO166" s="117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1"/>
      <c r="DO166" s="111"/>
      <c r="DP166" s="111"/>
      <c r="DQ166" s="111"/>
      <c r="DR166" s="111"/>
      <c r="DS166" s="111"/>
      <c r="DT166" s="111"/>
      <c r="DU166" s="111"/>
      <c r="DV166" s="111"/>
      <c r="DW166" s="111"/>
      <c r="DX166" s="111"/>
      <c r="DY166" s="111"/>
      <c r="DZ166" s="111"/>
      <c r="EA166" s="111"/>
      <c r="EB166" s="111"/>
      <c r="EC166" s="111"/>
      <c r="ED166" s="111"/>
      <c r="EE166" s="111"/>
      <c r="EF166" s="111"/>
      <c r="EG166" s="111"/>
      <c r="EH166" s="111"/>
      <c r="EI166" s="111"/>
      <c r="EJ166" s="111"/>
      <c r="EK166" s="111"/>
      <c r="EL166" s="111"/>
      <c r="EM166" s="111"/>
      <c r="EN166" s="111"/>
      <c r="EO166" s="111"/>
      <c r="EP166" s="111"/>
      <c r="EQ166" s="111"/>
      <c r="ER166" s="111"/>
      <c r="ES166" s="111"/>
      <c r="ET166" s="111"/>
      <c r="EU166" s="111"/>
      <c r="EV166" s="111"/>
      <c r="EW166" s="111"/>
      <c r="EX166" s="111"/>
      <c r="EY166" s="111"/>
      <c r="EZ166" s="111"/>
      <c r="FA166" s="111"/>
      <c r="FB166" s="111"/>
      <c r="FC166" s="111"/>
      <c r="FD166" s="111"/>
      <c r="FE166" s="111"/>
      <c r="FF166" s="111"/>
      <c r="FG166" s="111"/>
      <c r="FH166" s="111"/>
      <c r="FI166" s="111"/>
      <c r="FJ166" s="111"/>
      <c r="FK166" s="111"/>
      <c r="FL166" s="111"/>
      <c r="FM166" s="111"/>
      <c r="FN166" s="111"/>
      <c r="FO166" s="111"/>
      <c r="FP166" s="111"/>
      <c r="FQ166" s="111"/>
      <c r="FR166" s="111"/>
      <c r="FS166" s="111"/>
      <c r="FT166" s="111"/>
      <c r="FU166" s="111"/>
      <c r="FV166" s="111"/>
      <c r="FW166" s="111"/>
      <c r="FX166" s="111"/>
      <c r="FY166" s="111"/>
      <c r="FZ166" s="111"/>
      <c r="GA166" s="111"/>
      <c r="GB166" s="111"/>
      <c r="GC166" s="111"/>
      <c r="GD166" s="111"/>
      <c r="GE166" s="111"/>
      <c r="GF166" s="111"/>
      <c r="GG166" s="111"/>
      <c r="GH166" s="111"/>
      <c r="GI166" s="111"/>
      <c r="GJ166" s="111"/>
      <c r="GK166" s="111"/>
      <c r="GL166" s="111"/>
      <c r="GM166" s="111"/>
      <c r="GN166" s="111"/>
      <c r="GO166" s="111"/>
      <c r="GP166" s="111"/>
      <c r="GQ166" s="111"/>
      <c r="GR166" s="111"/>
      <c r="GS166" s="111"/>
      <c r="GT166" s="111"/>
      <c r="GU166" s="111"/>
      <c r="GV166" s="111"/>
      <c r="GW166" s="111"/>
      <c r="GX166" s="111"/>
      <c r="GY166" s="111"/>
      <c r="GZ166" s="111"/>
      <c r="HA166" s="111"/>
      <c r="HB166" s="111"/>
      <c r="HC166" s="111"/>
      <c r="HD166" s="111"/>
      <c r="HE166" s="111"/>
      <c r="HF166" s="111"/>
      <c r="HG166" s="116"/>
      <c r="HH166" s="111"/>
      <c r="HI166" s="111"/>
      <c r="HJ166" s="111"/>
      <c r="HK166" s="111"/>
      <c r="HL166" s="111"/>
      <c r="HM166" s="111"/>
      <c r="HN166" s="111"/>
      <c r="HO166" s="111"/>
      <c r="HP166" s="111"/>
      <c r="HQ166" s="111"/>
      <c r="HR166" s="111"/>
      <c r="HS166" s="111"/>
      <c r="HT166" s="111"/>
      <c r="HU166" s="111"/>
      <c r="HV166" s="111"/>
      <c r="HW166" s="111"/>
      <c r="HX166" s="111"/>
      <c r="HY166" s="111"/>
      <c r="HZ166" s="111"/>
      <c r="IA166" s="111"/>
      <c r="IB166" s="111"/>
      <c r="IC166" s="111"/>
      <c r="ID166" s="111"/>
      <c r="IE166" s="111"/>
      <c r="IF166" s="111"/>
      <c r="IG166" s="111"/>
      <c r="IH166" s="111"/>
      <c r="II166" s="111"/>
      <c r="IJ166" s="111"/>
      <c r="IK166" s="111"/>
      <c r="IL166" s="111"/>
      <c r="IM166" s="111"/>
      <c r="IN166" s="111"/>
      <c r="IO166" s="111"/>
      <c r="IP166" s="111"/>
      <c r="IQ166" s="111"/>
      <c r="IR166" s="111"/>
      <c r="IS166" s="111"/>
      <c r="IT166" s="111"/>
      <c r="IU166" s="111"/>
      <c r="IV166" s="111"/>
      <c r="IW166" s="111"/>
      <c r="IX166" s="111"/>
      <c r="IY166" s="111"/>
      <c r="IZ166" s="111"/>
      <c r="JA166" s="111"/>
      <c r="JB166" s="111"/>
      <c r="JC166" s="111"/>
      <c r="JD166" s="111"/>
      <c r="JE166" s="111"/>
      <c r="JF166" s="111"/>
      <c r="JG166" s="111"/>
      <c r="JH166" s="111"/>
      <c r="JI166" s="111"/>
      <c r="JJ166" s="111"/>
      <c r="JK166" s="111"/>
      <c r="JL166" s="111"/>
      <c r="JM166" s="111"/>
      <c r="JN166" s="111"/>
      <c r="JO166" s="111"/>
      <c r="JP166" s="111"/>
      <c r="JQ166" s="111"/>
      <c r="JR166" s="111"/>
      <c r="JS166" s="111"/>
      <c r="JT166" s="111"/>
      <c r="JU166" s="111"/>
      <c r="JV166" s="111"/>
      <c r="JW166" s="111"/>
      <c r="JX166" s="111"/>
      <c r="JY166" s="111"/>
      <c r="JZ166" s="111"/>
      <c r="KA166" s="111"/>
      <c r="KB166" s="111"/>
      <c r="KC166" s="111"/>
      <c r="KD166" s="111"/>
      <c r="KE166" s="111"/>
      <c r="KF166" s="111"/>
      <c r="KG166" s="111"/>
      <c r="KH166" s="111"/>
      <c r="KI166" s="111"/>
      <c r="KJ166" s="111"/>
      <c r="KK166" s="111"/>
      <c r="KL166" s="111"/>
      <c r="KM166" s="111"/>
      <c r="KN166" s="111"/>
      <c r="KO166" s="111"/>
      <c r="KP166" s="111"/>
      <c r="KQ166" s="111"/>
      <c r="KR166" s="111"/>
      <c r="KS166" s="111"/>
      <c r="KT166" s="111"/>
      <c r="KU166" s="111"/>
      <c r="KV166" s="111"/>
      <c r="KW166" s="111"/>
      <c r="KX166" s="111"/>
      <c r="KY166" s="111"/>
      <c r="KZ166" s="111"/>
      <c r="LA166" s="111"/>
      <c r="LB166" s="111"/>
      <c r="LC166" s="111"/>
      <c r="LD166" s="111"/>
      <c r="LE166" s="111"/>
      <c r="LF166" s="111"/>
      <c r="LG166" s="111"/>
      <c r="LH166" s="111"/>
      <c r="LI166" s="111"/>
      <c r="LJ166" s="111"/>
      <c r="LK166" s="111"/>
      <c r="LL166" s="111"/>
      <c r="LM166" s="111"/>
      <c r="LN166" s="111"/>
      <c r="LO166" s="111"/>
      <c r="LP166" s="111"/>
      <c r="LQ166" s="111"/>
      <c r="LR166" s="111"/>
      <c r="LS166" s="111"/>
      <c r="LT166" s="111"/>
      <c r="LU166" s="111"/>
      <c r="LV166" s="111"/>
      <c r="LW166" s="111"/>
      <c r="LX166" s="111"/>
      <c r="LY166" s="111"/>
      <c r="LZ166" s="111"/>
      <c r="MA166" s="111"/>
      <c r="MB166" s="111"/>
      <c r="MC166" s="111"/>
      <c r="MD166" s="111"/>
      <c r="ME166" s="111"/>
      <c r="MF166" s="111"/>
      <c r="MG166" s="111"/>
      <c r="MH166" s="111"/>
      <c r="MI166" s="111"/>
      <c r="MJ166" s="111"/>
      <c r="MK166" s="111"/>
      <c r="ML166" s="111"/>
      <c r="MM166" s="111"/>
      <c r="MN166" s="111"/>
      <c r="MO166" s="111"/>
      <c r="MP166" s="111"/>
      <c r="MQ166" s="111"/>
      <c r="MR166" s="111"/>
      <c r="MS166" s="111"/>
      <c r="MT166" s="111"/>
      <c r="MU166" s="111"/>
      <c r="MV166" s="111"/>
      <c r="MW166" s="111"/>
      <c r="MX166" s="111"/>
      <c r="MY166" s="111"/>
      <c r="MZ166" s="111"/>
      <c r="NA166" s="111"/>
      <c r="NB166" s="111"/>
      <c r="NC166" s="111"/>
      <c r="ND166" s="111"/>
      <c r="NE166" s="111"/>
      <c r="NF166" s="111"/>
      <c r="NG166" s="111"/>
      <c r="NH166" s="111"/>
      <c r="NI166" s="111"/>
      <c r="NJ166" s="111"/>
      <c r="NK166" s="111"/>
      <c r="NL166" s="111"/>
      <c r="NM166" s="111"/>
      <c r="NN166" s="111"/>
      <c r="NO166" s="111"/>
      <c r="NP166" s="111"/>
      <c r="NQ166" s="111"/>
      <c r="NR166" s="111"/>
      <c r="NS166" s="111"/>
      <c r="NT166" s="111"/>
      <c r="NU166" s="111"/>
      <c r="NV166" s="111"/>
      <c r="NW166" s="111"/>
      <c r="NX166" s="111"/>
      <c r="NY166" s="111"/>
      <c r="NZ166" s="111"/>
      <c r="OA166" s="111"/>
      <c r="OB166" s="111"/>
      <c r="OC166" s="111"/>
      <c r="OD166" s="111"/>
      <c r="OE166" s="111"/>
      <c r="OF166" s="111"/>
      <c r="OG166" s="111"/>
      <c r="OH166" s="111"/>
      <c r="OI166" s="111"/>
      <c r="OJ166" s="111"/>
      <c r="OK166" s="111"/>
      <c r="OL166" s="111"/>
      <c r="OM166" s="111"/>
      <c r="ON166" s="111"/>
      <c r="OO166" s="111"/>
      <c r="OP166" s="111"/>
      <c r="OQ166" s="111"/>
      <c r="OR166" s="111"/>
      <c r="OS166" s="111"/>
      <c r="OT166" s="111"/>
      <c r="OU166" s="111"/>
      <c r="OV166" s="111"/>
      <c r="OW166" s="111"/>
      <c r="OX166" s="111"/>
      <c r="OY166" s="111"/>
      <c r="OZ166" s="111"/>
      <c r="PA166" s="111"/>
      <c r="PB166" s="111"/>
      <c r="PC166" s="111"/>
      <c r="PD166" s="111"/>
      <c r="PE166" s="111"/>
      <c r="PF166" s="111"/>
      <c r="PG166" s="111"/>
      <c r="PH166" s="111"/>
      <c r="PI166" s="111"/>
      <c r="PJ166" s="111"/>
      <c r="PK166" s="111"/>
      <c r="PL166" s="111"/>
      <c r="PM166" s="111"/>
      <c r="PN166" s="111"/>
      <c r="PO166" s="111"/>
      <c r="PP166" s="111"/>
      <c r="PQ166" s="111"/>
      <c r="PR166" s="111"/>
      <c r="PS166" s="111"/>
      <c r="PT166" s="111"/>
      <c r="PU166" s="111"/>
      <c r="PV166" s="111"/>
      <c r="PW166" s="111"/>
      <c r="PX166" s="111"/>
      <c r="PY166" s="111"/>
      <c r="PZ166" s="111"/>
      <c r="QA166" s="111"/>
      <c r="QB166" s="111"/>
      <c r="QC166" s="111"/>
      <c r="QD166" s="111"/>
      <c r="QE166" s="111"/>
      <c r="QF166" s="111"/>
      <c r="QG166" s="111"/>
      <c r="QH166" s="111"/>
      <c r="QI166" s="111"/>
      <c r="QJ166" s="111"/>
      <c r="QK166" s="111"/>
      <c r="QL166" s="111"/>
      <c r="QM166" s="111"/>
      <c r="QN166" s="111"/>
      <c r="QO166" s="111"/>
      <c r="QP166" s="111"/>
      <c r="QQ166" s="111"/>
      <c r="QR166" s="111"/>
      <c r="QS166" s="111"/>
      <c r="QT166" s="111"/>
      <c r="QU166" s="111"/>
      <c r="QV166" s="111"/>
      <c r="QW166" s="111"/>
      <c r="QX166" s="111"/>
      <c r="QY166" s="111"/>
      <c r="QZ166" s="111"/>
      <c r="RA166" s="111"/>
      <c r="RB166" s="111"/>
      <c r="RC166" s="111"/>
      <c r="RD166" s="111"/>
      <c r="RE166" s="111"/>
      <c r="RF166" s="111"/>
      <c r="RG166" s="111"/>
      <c r="RH166" s="111"/>
      <c r="RI166" s="111"/>
      <c r="RJ166" s="111"/>
      <c r="RK166" s="111"/>
      <c r="RL166" s="111"/>
      <c r="RM166" s="111"/>
      <c r="RN166" s="111"/>
      <c r="RO166" s="111"/>
      <c r="RP166" s="111"/>
      <c r="RQ166" s="111"/>
      <c r="RR166" s="111"/>
      <c r="RS166" s="111"/>
      <c r="RT166" s="111"/>
      <c r="RU166" s="111"/>
      <c r="RV166" s="111"/>
      <c r="RW166" s="111"/>
      <c r="RX166" s="111"/>
      <c r="RY166" s="111"/>
      <c r="RZ166" s="111"/>
      <c r="SA166" s="111"/>
      <c r="SB166" s="111"/>
      <c r="SC166" s="111"/>
      <c r="SD166" s="111"/>
      <c r="SE166" s="111"/>
      <c r="SF166" s="111"/>
      <c r="SG166" s="111"/>
      <c r="SH166" s="111"/>
      <c r="SI166" s="111"/>
      <c r="SJ166" s="111"/>
      <c r="SK166" s="111"/>
      <c r="SL166" s="111"/>
      <c r="SM166" s="111"/>
      <c r="SN166" s="111"/>
      <c r="SO166" s="111"/>
      <c r="SP166" s="111"/>
      <c r="SQ166" s="111"/>
      <c r="SR166" s="111"/>
      <c r="SS166" s="111"/>
      <c r="ST166" s="111"/>
      <c r="SU166" s="111"/>
      <c r="SV166" s="111"/>
      <c r="SW166" s="111"/>
      <c r="SX166" s="111"/>
      <c r="SY166" s="111"/>
      <c r="SZ166" s="111"/>
      <c r="TA166" s="111"/>
      <c r="TB166" s="111"/>
      <c r="TC166" s="111"/>
      <c r="TD166" s="111"/>
      <c r="TE166" s="111"/>
      <c r="TF166" s="111"/>
      <c r="TG166" s="111"/>
      <c r="TH166" s="111"/>
      <c r="TI166" s="111"/>
      <c r="TJ166" s="111"/>
      <c r="TK166" s="111"/>
      <c r="TL166" s="111"/>
      <c r="TM166" s="111"/>
      <c r="TN166" s="111"/>
    </row>
    <row r="167" spans="1:534" x14ac:dyDescent="0.2">
      <c r="A167" s="111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7"/>
      <c r="CC167" s="117"/>
      <c r="CD167" s="111"/>
      <c r="CE167" s="111"/>
      <c r="CF167" s="111"/>
      <c r="CG167" s="117"/>
      <c r="CH167" s="117"/>
      <c r="CI167" s="111"/>
      <c r="CJ167" s="111"/>
      <c r="CK167" s="111"/>
      <c r="CL167" s="117"/>
      <c r="CM167" s="111"/>
      <c r="CN167" s="117"/>
      <c r="CO167" s="117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 s="111"/>
      <c r="DZ167" s="111"/>
      <c r="EA167" s="111"/>
      <c r="EB167" s="111"/>
      <c r="EC167" s="111"/>
      <c r="ED167" s="111"/>
      <c r="EE167" s="111"/>
      <c r="EF167" s="111"/>
      <c r="EG167" s="111"/>
      <c r="EH167" s="111"/>
      <c r="EI167" s="111"/>
      <c r="EJ167" s="111"/>
      <c r="EK167" s="111"/>
      <c r="EL167" s="111"/>
      <c r="EM167" s="111"/>
      <c r="EN167" s="111"/>
      <c r="EO167" s="111"/>
      <c r="EP167" s="111"/>
      <c r="EQ167" s="111"/>
      <c r="ER167" s="111"/>
      <c r="ES167" s="111"/>
      <c r="ET167" s="111"/>
      <c r="EU167" s="111"/>
      <c r="EV167" s="111"/>
      <c r="EW167" s="111"/>
      <c r="EX167" s="111"/>
      <c r="EY167" s="111"/>
      <c r="EZ167" s="111"/>
      <c r="FA167" s="111"/>
      <c r="FB167" s="111"/>
      <c r="FC167" s="111"/>
      <c r="FD167" s="111"/>
      <c r="FE167" s="111"/>
      <c r="FF167" s="111"/>
      <c r="FG167" s="111"/>
      <c r="FH167" s="111"/>
      <c r="FI167" s="111"/>
      <c r="FJ167" s="111"/>
      <c r="FK167" s="111"/>
      <c r="FL167" s="111"/>
      <c r="FM167" s="111"/>
      <c r="FN167" s="111"/>
      <c r="FO167" s="111"/>
      <c r="FP167" s="111"/>
      <c r="FQ167" s="111"/>
      <c r="FR167" s="111"/>
      <c r="FS167" s="111"/>
      <c r="FT167" s="111"/>
      <c r="FU167" s="111"/>
      <c r="FV167" s="111"/>
      <c r="FW167" s="111"/>
      <c r="FX167" s="111"/>
      <c r="FY167" s="111"/>
      <c r="FZ167" s="111"/>
      <c r="GA167" s="111"/>
      <c r="GB167" s="111"/>
      <c r="GC167" s="111"/>
      <c r="GD167" s="111"/>
      <c r="GE167" s="111"/>
      <c r="GF167" s="111"/>
      <c r="GG167" s="111"/>
      <c r="GH167" s="111"/>
      <c r="GI167" s="111"/>
      <c r="GJ167" s="111"/>
      <c r="GK167" s="111"/>
      <c r="GL167" s="111"/>
      <c r="GM167" s="111"/>
      <c r="GN167" s="111"/>
      <c r="GO167" s="111"/>
      <c r="GP167" s="111"/>
      <c r="GQ167" s="111"/>
      <c r="GR167" s="111"/>
      <c r="GS167" s="111"/>
      <c r="GT167" s="111"/>
      <c r="GU167" s="111"/>
      <c r="GV167" s="111"/>
      <c r="GW167" s="111"/>
      <c r="GX167" s="111"/>
      <c r="GY167" s="111"/>
      <c r="GZ167" s="111"/>
      <c r="HA167" s="111"/>
      <c r="HB167" s="111"/>
      <c r="HC167" s="111"/>
      <c r="HD167" s="111"/>
      <c r="HE167" s="111"/>
      <c r="HF167" s="111"/>
      <c r="HG167" s="116"/>
      <c r="HH167" s="111"/>
      <c r="HI167" s="111"/>
      <c r="HJ167" s="111"/>
      <c r="HK167" s="111"/>
      <c r="HL167" s="111"/>
      <c r="HM167" s="111"/>
      <c r="HN167" s="111"/>
      <c r="HO167" s="111"/>
      <c r="HP167" s="111"/>
      <c r="HQ167" s="111"/>
      <c r="HR167" s="111"/>
      <c r="HS167" s="111"/>
      <c r="HT167" s="111"/>
      <c r="HU167" s="111"/>
      <c r="HV167" s="111"/>
      <c r="HW167" s="111"/>
      <c r="HX167" s="111"/>
      <c r="HY167" s="111"/>
      <c r="HZ167" s="111"/>
      <c r="IA167" s="111"/>
      <c r="IB167" s="111"/>
      <c r="IC167" s="111"/>
      <c r="ID167" s="111"/>
      <c r="IE167" s="111"/>
      <c r="IF167" s="111"/>
      <c r="IG167" s="111"/>
      <c r="IH167" s="111"/>
      <c r="II167" s="111"/>
      <c r="IJ167" s="111"/>
      <c r="IK167" s="111"/>
      <c r="IL167" s="111"/>
      <c r="IM167" s="111"/>
      <c r="IN167" s="111"/>
      <c r="IO167" s="111"/>
      <c r="IP167" s="111"/>
      <c r="IQ167" s="111"/>
      <c r="IR167" s="111"/>
      <c r="IS167" s="111"/>
      <c r="IT167" s="111"/>
      <c r="IU167" s="111"/>
      <c r="IV167" s="111"/>
      <c r="IW167" s="111"/>
      <c r="IX167" s="111"/>
      <c r="IY167" s="111"/>
      <c r="IZ167" s="111"/>
      <c r="JA167" s="111"/>
      <c r="JB167" s="111"/>
      <c r="JC167" s="111"/>
      <c r="JD167" s="111"/>
      <c r="JE167" s="111"/>
      <c r="JF167" s="111"/>
      <c r="JG167" s="111"/>
      <c r="JH167" s="111"/>
      <c r="JI167" s="111"/>
      <c r="JJ167" s="111"/>
      <c r="JK167" s="111"/>
      <c r="JL167" s="111"/>
      <c r="JM167" s="111"/>
      <c r="JN167" s="111"/>
      <c r="JO167" s="111"/>
      <c r="JP167" s="111"/>
      <c r="JQ167" s="111"/>
      <c r="JR167" s="111"/>
      <c r="JS167" s="111"/>
      <c r="JT167" s="111"/>
      <c r="JU167" s="111"/>
      <c r="JV167" s="111"/>
      <c r="JW167" s="111"/>
      <c r="JX167" s="111"/>
      <c r="JY167" s="111"/>
      <c r="JZ167" s="111"/>
      <c r="KA167" s="111"/>
      <c r="KB167" s="111"/>
      <c r="KC167" s="111"/>
      <c r="KD167" s="111"/>
      <c r="KE167" s="111"/>
      <c r="KF167" s="111"/>
      <c r="KG167" s="111"/>
      <c r="KH167" s="111"/>
      <c r="KI167" s="111"/>
      <c r="KJ167" s="111"/>
      <c r="KK167" s="111"/>
      <c r="KL167" s="111"/>
      <c r="KM167" s="111"/>
      <c r="KN167" s="111"/>
      <c r="KO167" s="111"/>
      <c r="KP167" s="111"/>
      <c r="KQ167" s="111"/>
      <c r="KR167" s="111"/>
      <c r="KS167" s="111"/>
      <c r="KT167" s="111"/>
      <c r="KU167" s="111"/>
      <c r="KV167" s="111"/>
      <c r="KW167" s="111"/>
      <c r="KX167" s="111"/>
      <c r="KY167" s="111"/>
      <c r="KZ167" s="111"/>
      <c r="LA167" s="111"/>
      <c r="LB167" s="111"/>
      <c r="LC167" s="111"/>
      <c r="LD167" s="111"/>
      <c r="LE167" s="111"/>
      <c r="LF167" s="111"/>
      <c r="LG167" s="111"/>
      <c r="LH167" s="111"/>
      <c r="LI167" s="111"/>
      <c r="LJ167" s="111"/>
      <c r="LK167" s="111"/>
      <c r="LL167" s="111"/>
      <c r="LM167" s="111"/>
      <c r="LN167" s="111"/>
      <c r="LO167" s="111"/>
      <c r="LP167" s="111"/>
      <c r="LQ167" s="111"/>
      <c r="LR167" s="111"/>
      <c r="LS167" s="111"/>
      <c r="LT167" s="111"/>
      <c r="LU167" s="111"/>
      <c r="LV167" s="111"/>
      <c r="LW167" s="111"/>
      <c r="LX167" s="111"/>
      <c r="LY167" s="111"/>
      <c r="LZ167" s="111"/>
      <c r="MA167" s="111"/>
      <c r="MB167" s="111"/>
      <c r="MC167" s="111"/>
      <c r="MD167" s="111"/>
      <c r="ME167" s="111"/>
      <c r="MF167" s="111"/>
      <c r="MG167" s="111"/>
      <c r="MH167" s="111"/>
      <c r="MI167" s="111"/>
      <c r="MJ167" s="111"/>
      <c r="MK167" s="111"/>
      <c r="ML167" s="111"/>
      <c r="MM167" s="111"/>
      <c r="MN167" s="111"/>
      <c r="MO167" s="111"/>
      <c r="MP167" s="111"/>
      <c r="MQ167" s="111"/>
      <c r="MR167" s="111"/>
      <c r="MS167" s="111"/>
      <c r="MT167" s="111"/>
      <c r="MU167" s="111"/>
      <c r="MV167" s="111"/>
      <c r="MW167" s="111"/>
      <c r="MX167" s="111"/>
      <c r="MY167" s="111"/>
      <c r="MZ167" s="111"/>
      <c r="NA167" s="111"/>
      <c r="NB167" s="111"/>
      <c r="NC167" s="111"/>
      <c r="ND167" s="111"/>
      <c r="NE167" s="111"/>
      <c r="NF167" s="111"/>
      <c r="NG167" s="111"/>
      <c r="NH167" s="111"/>
      <c r="NI167" s="111"/>
      <c r="NJ167" s="111"/>
      <c r="NK167" s="111"/>
      <c r="NL167" s="111"/>
      <c r="NM167" s="111"/>
      <c r="NN167" s="111"/>
      <c r="NO167" s="111"/>
      <c r="NP167" s="111"/>
      <c r="NQ167" s="111"/>
      <c r="NR167" s="111"/>
      <c r="NS167" s="111"/>
      <c r="NT167" s="111"/>
      <c r="NU167" s="111"/>
      <c r="NV167" s="111"/>
      <c r="NW167" s="111"/>
      <c r="NX167" s="111"/>
      <c r="NY167" s="111"/>
      <c r="NZ167" s="111"/>
      <c r="OA167" s="111"/>
      <c r="OB167" s="111"/>
      <c r="OC167" s="111"/>
      <c r="OD167" s="111"/>
      <c r="OE167" s="111"/>
      <c r="OF167" s="111"/>
      <c r="OG167" s="111"/>
      <c r="OH167" s="111"/>
      <c r="OI167" s="111"/>
      <c r="OJ167" s="111"/>
      <c r="OK167" s="111"/>
      <c r="OL167" s="111"/>
      <c r="OM167" s="111"/>
      <c r="ON167" s="111"/>
      <c r="OO167" s="111"/>
      <c r="OP167" s="111"/>
      <c r="OQ167" s="111"/>
      <c r="OR167" s="111"/>
      <c r="OS167" s="111"/>
      <c r="OT167" s="111"/>
      <c r="OU167" s="111"/>
      <c r="OV167" s="111"/>
      <c r="OW167" s="111"/>
      <c r="OX167" s="111"/>
      <c r="OY167" s="111"/>
      <c r="OZ167" s="111"/>
      <c r="PA167" s="111"/>
      <c r="PB167" s="111"/>
      <c r="PC167" s="111"/>
      <c r="PD167" s="111"/>
      <c r="PE167" s="111"/>
      <c r="PF167" s="111"/>
      <c r="PG167" s="111"/>
      <c r="PH167" s="111"/>
      <c r="PI167" s="111"/>
      <c r="PJ167" s="111"/>
      <c r="PK167" s="111"/>
      <c r="PL167" s="111"/>
      <c r="PM167" s="111"/>
      <c r="PN167" s="111"/>
      <c r="PO167" s="111"/>
      <c r="PP167" s="111"/>
      <c r="PQ167" s="111"/>
      <c r="PR167" s="111"/>
      <c r="PS167" s="111"/>
      <c r="PT167" s="111"/>
      <c r="PU167" s="111"/>
      <c r="PV167" s="111"/>
      <c r="PW167" s="111"/>
      <c r="PX167" s="111"/>
      <c r="PY167" s="111"/>
      <c r="PZ167" s="111"/>
      <c r="QA167" s="111"/>
      <c r="QB167" s="111"/>
      <c r="QC167" s="111"/>
      <c r="QD167" s="111"/>
      <c r="QE167" s="111"/>
      <c r="QF167" s="111"/>
      <c r="QG167" s="111"/>
      <c r="QH167" s="111"/>
      <c r="QI167" s="111"/>
      <c r="QJ167" s="111"/>
      <c r="QK167" s="111"/>
      <c r="QL167" s="111"/>
      <c r="QM167" s="111"/>
      <c r="QN167" s="111"/>
      <c r="QO167" s="111"/>
      <c r="QP167" s="111"/>
      <c r="QQ167" s="111"/>
      <c r="QR167" s="111"/>
      <c r="QS167" s="111"/>
      <c r="QT167" s="111"/>
      <c r="QU167" s="111"/>
      <c r="QV167" s="111"/>
      <c r="QW167" s="111"/>
      <c r="QX167" s="111"/>
      <c r="QY167" s="111"/>
      <c r="QZ167" s="111"/>
      <c r="RA167" s="111"/>
      <c r="RB167" s="111"/>
      <c r="RC167" s="111"/>
      <c r="RD167" s="111"/>
      <c r="RE167" s="111"/>
      <c r="RF167" s="111"/>
      <c r="RG167" s="111"/>
      <c r="RH167" s="111"/>
      <c r="RI167" s="111"/>
      <c r="RJ167" s="111"/>
      <c r="RK167" s="111"/>
      <c r="RL167" s="111"/>
      <c r="RM167" s="111"/>
      <c r="RN167" s="111"/>
      <c r="RO167" s="111"/>
      <c r="RP167" s="111"/>
      <c r="RQ167" s="111"/>
      <c r="RR167" s="111"/>
      <c r="RS167" s="111"/>
      <c r="RT167" s="111"/>
      <c r="RU167" s="111"/>
      <c r="RV167" s="111"/>
      <c r="RW167" s="111"/>
      <c r="RX167" s="111"/>
      <c r="RY167" s="111"/>
      <c r="RZ167" s="111"/>
      <c r="SA167" s="111"/>
      <c r="SB167" s="111"/>
      <c r="SC167" s="111"/>
      <c r="SD167" s="111"/>
      <c r="SE167" s="111"/>
      <c r="SF167" s="111"/>
      <c r="SG167" s="111"/>
      <c r="SH167" s="111"/>
      <c r="SI167" s="111"/>
      <c r="SJ167" s="111"/>
      <c r="SK167" s="111"/>
      <c r="SL167" s="111"/>
      <c r="SM167" s="111"/>
      <c r="SN167" s="111"/>
      <c r="SO167" s="111"/>
      <c r="SP167" s="111"/>
      <c r="SQ167" s="111"/>
      <c r="SR167" s="111"/>
      <c r="SS167" s="111"/>
      <c r="ST167" s="111"/>
      <c r="SU167" s="111"/>
      <c r="SV167" s="111"/>
      <c r="SW167" s="111"/>
      <c r="SX167" s="111"/>
      <c r="SY167" s="111"/>
      <c r="SZ167" s="111"/>
      <c r="TA167" s="111"/>
      <c r="TB167" s="111"/>
      <c r="TC167" s="111"/>
      <c r="TD167" s="111"/>
      <c r="TE167" s="111"/>
      <c r="TF167" s="111"/>
      <c r="TG167" s="111"/>
      <c r="TH167" s="111"/>
      <c r="TI167" s="111"/>
      <c r="TJ167" s="111"/>
      <c r="TK167" s="111"/>
      <c r="TL167" s="111"/>
      <c r="TM167" s="111"/>
      <c r="TN167" s="111"/>
    </row>
    <row r="168" spans="1:534" x14ac:dyDescent="0.2">
      <c r="A168" s="111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7"/>
      <c r="CC168" s="117"/>
      <c r="CD168" s="111"/>
      <c r="CE168" s="111"/>
      <c r="CF168" s="111"/>
      <c r="CG168" s="117"/>
      <c r="CH168" s="117"/>
      <c r="CI168" s="111"/>
      <c r="CJ168" s="111"/>
      <c r="CK168" s="111"/>
      <c r="CL168" s="117"/>
      <c r="CM168" s="111"/>
      <c r="CN168" s="117"/>
      <c r="CO168" s="117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1"/>
      <c r="DO168" s="111"/>
      <c r="DP168" s="111"/>
      <c r="DQ168" s="111"/>
      <c r="DR168" s="111"/>
      <c r="DS168" s="111"/>
      <c r="DT168" s="111"/>
      <c r="DU168" s="111"/>
      <c r="DV168" s="111"/>
      <c r="DW168" s="111"/>
      <c r="DX168" s="111"/>
      <c r="DY168" s="111"/>
      <c r="DZ168" s="111"/>
      <c r="EA168" s="111"/>
      <c r="EB168" s="111"/>
      <c r="EC168" s="111"/>
      <c r="ED168" s="111"/>
      <c r="EE168" s="111"/>
      <c r="EF168" s="111"/>
      <c r="EG168" s="111"/>
      <c r="EH168" s="111"/>
      <c r="EI168" s="111"/>
      <c r="EJ168" s="111"/>
      <c r="EK168" s="111"/>
      <c r="EL168" s="111"/>
      <c r="EM168" s="111"/>
      <c r="EN168" s="111"/>
      <c r="EO168" s="111"/>
      <c r="EP168" s="111"/>
      <c r="EQ168" s="111"/>
      <c r="ER168" s="111"/>
      <c r="ES168" s="111"/>
      <c r="ET168" s="111"/>
      <c r="EU168" s="111"/>
      <c r="EV168" s="111"/>
      <c r="EW168" s="111"/>
      <c r="EX168" s="111"/>
      <c r="EY168" s="111"/>
      <c r="EZ168" s="111"/>
      <c r="FA168" s="111"/>
      <c r="FB168" s="111"/>
      <c r="FC168" s="111"/>
      <c r="FD168" s="111"/>
      <c r="FE168" s="111"/>
      <c r="FF168" s="111"/>
      <c r="FG168" s="111"/>
      <c r="FH168" s="111"/>
      <c r="FI168" s="111"/>
      <c r="FJ168" s="111"/>
      <c r="FK168" s="111"/>
      <c r="FL168" s="111"/>
      <c r="FM168" s="111"/>
      <c r="FN168" s="111"/>
      <c r="FO168" s="111"/>
      <c r="FP168" s="111"/>
      <c r="FQ168" s="111"/>
      <c r="FR168" s="111"/>
      <c r="FS168" s="111"/>
      <c r="FT168" s="111"/>
      <c r="FU168" s="111"/>
      <c r="FV168" s="111"/>
      <c r="FW168" s="111"/>
      <c r="FX168" s="111"/>
      <c r="FY168" s="111"/>
      <c r="FZ168" s="111"/>
      <c r="GA168" s="111"/>
      <c r="GB168" s="111"/>
      <c r="GC168" s="111"/>
      <c r="GD168" s="111"/>
      <c r="GE168" s="111"/>
      <c r="GF168" s="111"/>
      <c r="GG168" s="111"/>
      <c r="GH168" s="111"/>
      <c r="GI168" s="111"/>
      <c r="GJ168" s="111"/>
      <c r="GK168" s="111"/>
      <c r="GL168" s="111"/>
      <c r="GM168" s="111"/>
      <c r="GN168" s="111"/>
      <c r="GO168" s="111"/>
      <c r="GP168" s="111"/>
      <c r="GQ168" s="111"/>
      <c r="GR168" s="111"/>
      <c r="GS168" s="111"/>
      <c r="GT168" s="111"/>
      <c r="GU168" s="111"/>
      <c r="GV168" s="111"/>
      <c r="GW168" s="111"/>
      <c r="GX168" s="111"/>
      <c r="GY168" s="111"/>
      <c r="GZ168" s="111"/>
      <c r="HA168" s="111"/>
      <c r="HB168" s="111"/>
      <c r="HC168" s="111"/>
      <c r="HD168" s="111"/>
      <c r="HE168" s="111"/>
      <c r="HF168" s="111"/>
      <c r="HG168" s="116"/>
      <c r="HH168" s="111"/>
      <c r="HI168" s="111"/>
      <c r="HJ168" s="111"/>
      <c r="HK168" s="111"/>
      <c r="HL168" s="111"/>
      <c r="HM168" s="111"/>
      <c r="HN168" s="111"/>
      <c r="HO168" s="111"/>
      <c r="HP168" s="111"/>
      <c r="HQ168" s="111"/>
      <c r="HR168" s="111"/>
      <c r="HS168" s="111"/>
      <c r="HT168" s="111"/>
      <c r="HU168" s="111"/>
      <c r="HV168" s="111"/>
      <c r="HW168" s="111"/>
      <c r="HX168" s="111"/>
      <c r="HY168" s="111"/>
      <c r="HZ168" s="111"/>
      <c r="IA168" s="111"/>
      <c r="IB168" s="111"/>
      <c r="IC168" s="111"/>
      <c r="ID168" s="111"/>
      <c r="IE168" s="111"/>
      <c r="IF168" s="111"/>
      <c r="IG168" s="111"/>
      <c r="IH168" s="111"/>
      <c r="II168" s="111"/>
      <c r="IJ168" s="111"/>
      <c r="IK168" s="111"/>
      <c r="IL168" s="111"/>
      <c r="IM168" s="111"/>
      <c r="IN168" s="111"/>
      <c r="IO168" s="111"/>
      <c r="IP168" s="111"/>
      <c r="IQ168" s="111"/>
      <c r="IR168" s="111"/>
      <c r="IS168" s="111"/>
      <c r="IT168" s="111"/>
      <c r="IU168" s="111"/>
      <c r="IV168" s="111"/>
      <c r="IW168" s="111"/>
      <c r="IX168" s="111"/>
      <c r="IY168" s="111"/>
      <c r="IZ168" s="111"/>
      <c r="JA168" s="111"/>
      <c r="JB168" s="111"/>
      <c r="JC168" s="111"/>
      <c r="JD168" s="111"/>
      <c r="JE168" s="111"/>
      <c r="JF168" s="111"/>
      <c r="JG168" s="111"/>
      <c r="JH168" s="111"/>
      <c r="JI168" s="111"/>
      <c r="JJ168" s="111"/>
      <c r="JK168" s="111"/>
      <c r="JL168" s="111"/>
      <c r="JM168" s="111"/>
      <c r="JN168" s="111"/>
      <c r="JO168" s="111"/>
      <c r="JP168" s="111"/>
      <c r="JQ168" s="111"/>
      <c r="JR168" s="111"/>
      <c r="JS168" s="111"/>
      <c r="JT168" s="111"/>
      <c r="JU168" s="111"/>
      <c r="JV168" s="111"/>
      <c r="JW168" s="111"/>
      <c r="JX168" s="111"/>
      <c r="JY168" s="111"/>
      <c r="JZ168" s="111"/>
      <c r="KA168" s="111"/>
      <c r="KB168" s="111"/>
      <c r="KC168" s="111"/>
      <c r="KD168" s="111"/>
      <c r="KE168" s="111"/>
      <c r="KF168" s="111"/>
      <c r="KG168" s="111"/>
      <c r="KH168" s="111"/>
      <c r="KI168" s="111"/>
      <c r="KJ168" s="111"/>
      <c r="KK168" s="111"/>
      <c r="KL168" s="111"/>
      <c r="KM168" s="111"/>
      <c r="KN168" s="111"/>
      <c r="KO168" s="111"/>
      <c r="KP168" s="111"/>
      <c r="KQ168" s="111"/>
      <c r="KR168" s="111"/>
      <c r="KS168" s="111"/>
      <c r="KT168" s="111"/>
      <c r="KU168" s="111"/>
      <c r="KV168" s="111"/>
      <c r="KW168" s="111"/>
      <c r="KX168" s="111"/>
      <c r="KY168" s="111"/>
      <c r="KZ168" s="111"/>
      <c r="LA168" s="111"/>
      <c r="LB168" s="111"/>
      <c r="LC168" s="111"/>
      <c r="LD168" s="111"/>
      <c r="LE168" s="111"/>
      <c r="LF168" s="111"/>
      <c r="LG168" s="111"/>
      <c r="LH168" s="111"/>
      <c r="LI168" s="111"/>
      <c r="LJ168" s="111"/>
      <c r="LK168" s="111"/>
      <c r="LL168" s="111"/>
      <c r="LM168" s="111"/>
      <c r="LN168" s="111"/>
      <c r="LO168" s="111"/>
      <c r="LP168" s="111"/>
      <c r="LQ168" s="111"/>
      <c r="LR168" s="111"/>
      <c r="LS168" s="111"/>
      <c r="LT168" s="111"/>
      <c r="LU168" s="111"/>
      <c r="LV168" s="111"/>
      <c r="LW168" s="111"/>
      <c r="LX168" s="111"/>
      <c r="LY168" s="111"/>
      <c r="LZ168" s="111"/>
      <c r="MA168" s="111"/>
      <c r="MB168" s="111"/>
      <c r="MC168" s="111"/>
      <c r="MD168" s="111"/>
      <c r="ME168" s="111"/>
      <c r="MF168" s="111"/>
      <c r="MG168" s="111"/>
      <c r="MH168" s="111"/>
      <c r="MI168" s="111"/>
      <c r="MJ168" s="111"/>
      <c r="MK168" s="111"/>
      <c r="ML168" s="111"/>
      <c r="MM168" s="111"/>
      <c r="MN168" s="111"/>
      <c r="MO168" s="111"/>
      <c r="MP168" s="111"/>
      <c r="MQ168" s="111"/>
      <c r="MR168" s="111"/>
      <c r="MS168" s="111"/>
      <c r="MT168" s="111"/>
      <c r="MU168" s="111"/>
      <c r="MV168" s="111"/>
      <c r="MW168" s="111"/>
      <c r="MX168" s="111"/>
      <c r="MY168" s="111"/>
      <c r="MZ168" s="111"/>
      <c r="NA168" s="111"/>
      <c r="NB168" s="111"/>
      <c r="NC168" s="111"/>
      <c r="ND168" s="111"/>
      <c r="NE168" s="111"/>
      <c r="NF168" s="111"/>
      <c r="NG168" s="111"/>
      <c r="NH168" s="111"/>
      <c r="NI168" s="111"/>
      <c r="NJ168" s="111"/>
      <c r="NK168" s="111"/>
      <c r="NL168" s="111"/>
      <c r="NM168" s="111"/>
      <c r="NN168" s="111"/>
      <c r="NO168" s="111"/>
      <c r="NP168" s="111"/>
      <c r="NQ168" s="111"/>
      <c r="NR168" s="111"/>
      <c r="NS168" s="111"/>
      <c r="NT168" s="111"/>
      <c r="NU168" s="111"/>
      <c r="NV168" s="111"/>
      <c r="NW168" s="111"/>
      <c r="NX168" s="111"/>
      <c r="NY168" s="111"/>
      <c r="NZ168" s="111"/>
      <c r="OA168" s="111"/>
      <c r="OB168" s="111"/>
      <c r="OC168" s="111"/>
      <c r="OD168" s="111"/>
      <c r="OE168" s="111"/>
      <c r="OF168" s="111"/>
      <c r="OG168" s="111"/>
      <c r="OH168" s="111"/>
      <c r="OI168" s="111"/>
      <c r="OJ168" s="111"/>
      <c r="OK168" s="111"/>
      <c r="OL168" s="111"/>
      <c r="OM168" s="111"/>
      <c r="ON168" s="111"/>
      <c r="OO168" s="111"/>
      <c r="OP168" s="111"/>
      <c r="OQ168" s="111"/>
      <c r="OR168" s="111"/>
      <c r="OS168" s="111"/>
      <c r="OT168" s="111"/>
      <c r="OU168" s="111"/>
      <c r="OV168" s="111"/>
      <c r="OW168" s="111"/>
      <c r="OX168" s="111"/>
      <c r="OY168" s="111"/>
      <c r="OZ168" s="111"/>
      <c r="PA168" s="111"/>
      <c r="PB168" s="111"/>
      <c r="PC168" s="111"/>
      <c r="PD168" s="111"/>
      <c r="PE168" s="111"/>
      <c r="PF168" s="111"/>
      <c r="PG168" s="111"/>
      <c r="PH168" s="111"/>
      <c r="PI168" s="111"/>
      <c r="PJ168" s="111"/>
      <c r="PK168" s="111"/>
      <c r="PL168" s="111"/>
      <c r="PM168" s="111"/>
      <c r="PN168" s="111"/>
      <c r="PO168" s="111"/>
      <c r="PP168" s="111"/>
      <c r="PQ168" s="111"/>
      <c r="PR168" s="111"/>
      <c r="PS168" s="111"/>
      <c r="PT168" s="111"/>
      <c r="PU168" s="111"/>
      <c r="PV168" s="111"/>
      <c r="PW168" s="111"/>
      <c r="PX168" s="111"/>
      <c r="PY168" s="111"/>
      <c r="PZ168" s="111"/>
      <c r="QA168" s="111"/>
      <c r="QB168" s="111"/>
      <c r="QC168" s="111"/>
      <c r="QD168" s="111"/>
      <c r="QE168" s="111"/>
      <c r="QF168" s="111"/>
      <c r="QG168" s="111"/>
      <c r="QH168" s="111"/>
      <c r="QI168" s="111"/>
      <c r="QJ168" s="111"/>
      <c r="QK168" s="111"/>
      <c r="QL168" s="111"/>
      <c r="QM168" s="111"/>
      <c r="QN168" s="111"/>
      <c r="QO168" s="111"/>
      <c r="QP168" s="111"/>
      <c r="QQ168" s="111"/>
      <c r="QR168" s="111"/>
      <c r="QS168" s="111"/>
      <c r="QT168" s="111"/>
      <c r="QU168" s="111"/>
      <c r="QV168" s="111"/>
      <c r="QW168" s="111"/>
      <c r="QX168" s="111"/>
      <c r="QY168" s="111"/>
      <c r="QZ168" s="111"/>
      <c r="RA168" s="111"/>
      <c r="RB168" s="111"/>
      <c r="RC168" s="111"/>
      <c r="RD168" s="111"/>
      <c r="RE168" s="111"/>
      <c r="RF168" s="111"/>
      <c r="RG168" s="111"/>
      <c r="RH168" s="111"/>
      <c r="RI168" s="111"/>
      <c r="RJ168" s="111"/>
      <c r="RK168" s="111"/>
      <c r="RL168" s="111"/>
      <c r="RM168" s="111"/>
      <c r="RN168" s="111"/>
      <c r="RO168" s="111"/>
      <c r="RP168" s="111"/>
      <c r="RQ168" s="111"/>
      <c r="RR168" s="111"/>
      <c r="RS168" s="111"/>
      <c r="RT168" s="111"/>
      <c r="RU168" s="111"/>
      <c r="RV168" s="111"/>
      <c r="RW168" s="111"/>
      <c r="RX168" s="111"/>
      <c r="RY168" s="111"/>
      <c r="RZ168" s="111"/>
      <c r="SA168" s="111"/>
      <c r="SB168" s="111"/>
      <c r="SC168" s="111"/>
      <c r="SD168" s="111"/>
      <c r="SE168" s="111"/>
      <c r="SF168" s="111"/>
      <c r="SG168" s="111"/>
      <c r="SH168" s="111"/>
      <c r="SI168" s="111"/>
      <c r="SJ168" s="111"/>
      <c r="SK168" s="111"/>
      <c r="SL168" s="111"/>
      <c r="SM168" s="111"/>
      <c r="SN168" s="111"/>
      <c r="SO168" s="111"/>
      <c r="SP168" s="111"/>
      <c r="SQ168" s="111"/>
      <c r="SR168" s="111"/>
      <c r="SS168" s="111"/>
      <c r="ST168" s="111"/>
      <c r="SU168" s="111"/>
      <c r="SV168" s="111"/>
      <c r="SW168" s="111"/>
      <c r="SX168" s="111"/>
      <c r="SY168" s="111"/>
      <c r="SZ168" s="111"/>
      <c r="TA168" s="111"/>
      <c r="TB168" s="111"/>
      <c r="TC168" s="111"/>
      <c r="TD168" s="111"/>
      <c r="TE168" s="111"/>
      <c r="TF168" s="111"/>
      <c r="TG168" s="111"/>
      <c r="TH168" s="111"/>
      <c r="TI168" s="111"/>
      <c r="TJ168" s="111"/>
      <c r="TK168" s="111"/>
      <c r="TL168" s="111"/>
      <c r="TM168" s="111"/>
      <c r="TN168" s="111"/>
    </row>
    <row r="169" spans="1:534" x14ac:dyDescent="0.2">
      <c r="A169" s="111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7"/>
      <c r="CC169" s="117"/>
      <c r="CD169" s="111"/>
      <c r="CE169" s="111"/>
      <c r="CF169" s="111"/>
      <c r="CG169" s="117"/>
      <c r="CH169" s="117"/>
      <c r="CI169" s="111"/>
      <c r="CJ169" s="111"/>
      <c r="CK169" s="111"/>
      <c r="CL169" s="117"/>
      <c r="CM169" s="111"/>
      <c r="CN169" s="117"/>
      <c r="CO169" s="117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  <c r="DJ169" s="111"/>
      <c r="DK169" s="111"/>
      <c r="DL169" s="111"/>
      <c r="DM169" s="111"/>
      <c r="DN169" s="111"/>
      <c r="DO169" s="111"/>
      <c r="DP169" s="111"/>
      <c r="DQ169" s="111"/>
      <c r="DR169" s="111"/>
      <c r="DS169" s="111"/>
      <c r="DT169" s="111"/>
      <c r="DU169" s="111"/>
      <c r="DV169" s="111"/>
      <c r="DW169" s="111"/>
      <c r="DX169" s="111"/>
      <c r="DY169" s="111"/>
      <c r="DZ169" s="111"/>
      <c r="EA169" s="111"/>
      <c r="EB169" s="111"/>
      <c r="EC169" s="111"/>
      <c r="ED169" s="111"/>
      <c r="EE169" s="111"/>
      <c r="EF169" s="111"/>
      <c r="EG169" s="111"/>
      <c r="EH169" s="111"/>
      <c r="EI169" s="111"/>
      <c r="EJ169" s="111"/>
      <c r="EK169" s="111"/>
      <c r="EL169" s="111"/>
      <c r="EM169" s="111"/>
      <c r="EN169" s="111"/>
      <c r="EO169" s="111"/>
      <c r="EP169" s="111"/>
      <c r="EQ169" s="111"/>
      <c r="ER169" s="111"/>
      <c r="ES169" s="111"/>
      <c r="ET169" s="111"/>
      <c r="EU169" s="111"/>
      <c r="EV169" s="111"/>
      <c r="EW169" s="111"/>
      <c r="EX169" s="111"/>
      <c r="EY169" s="111"/>
      <c r="EZ169" s="111"/>
      <c r="FA169" s="111"/>
      <c r="FB169" s="111"/>
      <c r="FC169" s="111"/>
      <c r="FD169" s="111"/>
      <c r="FE169" s="111"/>
      <c r="FF169" s="111"/>
      <c r="FG169" s="111"/>
      <c r="FH169" s="111"/>
      <c r="FI169" s="111"/>
      <c r="FJ169" s="111"/>
      <c r="FK169" s="111"/>
      <c r="FL169" s="111"/>
      <c r="FM169" s="111"/>
      <c r="FN169" s="111"/>
      <c r="FO169" s="111"/>
      <c r="FP169" s="111"/>
      <c r="FQ169" s="111"/>
      <c r="FR169" s="111"/>
      <c r="FS169" s="111"/>
      <c r="FT169" s="111"/>
      <c r="FU169" s="111"/>
      <c r="FV169" s="111"/>
      <c r="FW169" s="111"/>
      <c r="FX169" s="111"/>
      <c r="FY169" s="111"/>
      <c r="FZ169" s="111"/>
      <c r="GA169" s="111"/>
      <c r="GB169" s="111"/>
      <c r="GC169" s="111"/>
      <c r="GD169" s="111"/>
      <c r="GE169" s="111"/>
      <c r="GF169" s="111"/>
      <c r="GG169" s="111"/>
      <c r="GH169" s="111"/>
      <c r="GI169" s="111"/>
      <c r="GJ169" s="111"/>
      <c r="GK169" s="111"/>
      <c r="GL169" s="111"/>
      <c r="GM169" s="111"/>
      <c r="GN169" s="111"/>
      <c r="GO169" s="111"/>
      <c r="GP169" s="111"/>
      <c r="GQ169" s="111"/>
      <c r="GR169" s="111"/>
      <c r="GS169" s="111"/>
      <c r="GT169" s="111"/>
      <c r="GU169" s="111"/>
      <c r="GV169" s="111"/>
      <c r="GW169" s="111"/>
      <c r="GX169" s="111"/>
      <c r="GY169" s="111"/>
      <c r="GZ169" s="111"/>
      <c r="HA169" s="111"/>
      <c r="HB169" s="111"/>
      <c r="HC169" s="111"/>
      <c r="HD169" s="111"/>
      <c r="HE169" s="111"/>
      <c r="HF169" s="111"/>
      <c r="HG169" s="116"/>
      <c r="HH169" s="111"/>
      <c r="HI169" s="111"/>
      <c r="HJ169" s="111"/>
      <c r="HK169" s="111"/>
      <c r="HL169" s="111"/>
      <c r="HM169" s="111"/>
      <c r="HN169" s="111"/>
      <c r="HO169" s="111"/>
      <c r="HP169" s="111"/>
      <c r="HQ169" s="111"/>
      <c r="HR169" s="111"/>
      <c r="HS169" s="111"/>
      <c r="HT169" s="111"/>
      <c r="HU169" s="111"/>
      <c r="HV169" s="111"/>
      <c r="HW169" s="111"/>
      <c r="HX169" s="111"/>
      <c r="HY169" s="111"/>
      <c r="HZ169" s="111"/>
      <c r="IA169" s="111"/>
      <c r="IB169" s="111"/>
      <c r="IC169" s="111"/>
      <c r="ID169" s="111"/>
      <c r="IE169" s="111"/>
      <c r="IF169" s="111"/>
      <c r="IG169" s="111"/>
      <c r="IH169" s="111"/>
      <c r="II169" s="111"/>
      <c r="IJ169" s="111"/>
      <c r="IK169" s="111"/>
      <c r="IL169" s="111"/>
      <c r="IM169" s="111"/>
      <c r="IN169" s="111"/>
      <c r="IO169" s="111"/>
      <c r="IP169" s="111"/>
      <c r="IQ169" s="111"/>
      <c r="IR169" s="111"/>
      <c r="IS169" s="111"/>
      <c r="IT169" s="111"/>
      <c r="IU169" s="111"/>
      <c r="IV169" s="111"/>
      <c r="IW169" s="111"/>
      <c r="IX169" s="111"/>
      <c r="IY169" s="111"/>
      <c r="IZ169" s="111"/>
      <c r="JA169" s="111"/>
      <c r="JB169" s="111"/>
      <c r="JC169" s="111"/>
      <c r="JD169" s="111"/>
      <c r="JE169" s="111"/>
      <c r="JF169" s="111"/>
      <c r="JG169" s="111"/>
      <c r="JH169" s="111"/>
      <c r="JI169" s="111"/>
      <c r="JJ169" s="111"/>
      <c r="JK169" s="111"/>
      <c r="JL169" s="111"/>
      <c r="JM169" s="111"/>
      <c r="JN169" s="111"/>
      <c r="JO169" s="111"/>
      <c r="JP169" s="111"/>
      <c r="JQ169" s="111"/>
      <c r="JR169" s="111"/>
      <c r="JS169" s="111"/>
      <c r="JT169" s="111"/>
      <c r="JU169" s="111"/>
      <c r="JV169" s="111"/>
      <c r="JW169" s="111"/>
      <c r="JX169" s="111"/>
      <c r="JY169" s="111"/>
      <c r="JZ169" s="111"/>
      <c r="KA169" s="111"/>
      <c r="KB169" s="111"/>
      <c r="KC169" s="111"/>
      <c r="KD169" s="111"/>
      <c r="KE169" s="111"/>
      <c r="KF169" s="111"/>
      <c r="KG169" s="111"/>
      <c r="KH169" s="111"/>
      <c r="KI169" s="111"/>
      <c r="KJ169" s="111"/>
      <c r="KK169" s="111"/>
      <c r="KL169" s="111"/>
      <c r="KM169" s="111"/>
      <c r="KN169" s="111"/>
      <c r="KO169" s="111"/>
      <c r="KP169" s="111"/>
      <c r="KQ169" s="111"/>
      <c r="KR169" s="111"/>
      <c r="KS169" s="111"/>
      <c r="KT169" s="111"/>
      <c r="KU169" s="111"/>
      <c r="KV169" s="111"/>
      <c r="KW169" s="111"/>
      <c r="KX169" s="111"/>
      <c r="KY169" s="111"/>
      <c r="KZ169" s="111"/>
      <c r="LA169" s="111"/>
      <c r="LB169" s="111"/>
      <c r="LC169" s="111"/>
      <c r="LD169" s="111"/>
      <c r="LE169" s="111"/>
      <c r="LF169" s="111"/>
      <c r="LG169" s="111"/>
      <c r="LH169" s="111"/>
      <c r="LI169" s="111"/>
      <c r="LJ169" s="111"/>
      <c r="LK169" s="111"/>
      <c r="LL169" s="111"/>
      <c r="LM169" s="111"/>
      <c r="LN169" s="111"/>
      <c r="LO169" s="111"/>
      <c r="LP169" s="111"/>
      <c r="LQ169" s="111"/>
      <c r="LR169" s="111"/>
      <c r="LS169" s="111"/>
      <c r="LT169" s="111"/>
      <c r="LU169" s="111"/>
      <c r="LV169" s="111"/>
      <c r="LW169" s="111"/>
      <c r="LX169" s="111"/>
      <c r="LY169" s="111"/>
      <c r="LZ169" s="111"/>
      <c r="MA169" s="111"/>
      <c r="MB169" s="111"/>
      <c r="MC169" s="111"/>
      <c r="MD169" s="111"/>
      <c r="ME169" s="111"/>
      <c r="MF169" s="111"/>
      <c r="MG169" s="111"/>
      <c r="MH169" s="111"/>
      <c r="MI169" s="111"/>
      <c r="MJ169" s="111"/>
      <c r="MK169" s="111"/>
      <c r="ML169" s="111"/>
      <c r="MM169" s="111"/>
      <c r="MN169" s="111"/>
      <c r="MO169" s="111"/>
      <c r="MP169" s="111"/>
      <c r="MQ169" s="111"/>
      <c r="MR169" s="111"/>
      <c r="MS169" s="111"/>
      <c r="MT169" s="111"/>
      <c r="MU169" s="111"/>
      <c r="MV169" s="111"/>
      <c r="MW169" s="111"/>
      <c r="MX169" s="111"/>
      <c r="MY169" s="111"/>
      <c r="MZ169" s="111"/>
      <c r="NA169" s="111"/>
      <c r="NB169" s="111"/>
      <c r="NC169" s="111"/>
      <c r="ND169" s="111"/>
      <c r="NE169" s="111"/>
      <c r="NF169" s="111"/>
      <c r="NG169" s="111"/>
      <c r="NH169" s="111"/>
      <c r="NI169" s="111"/>
      <c r="NJ169" s="111"/>
      <c r="NK169" s="111"/>
      <c r="NL169" s="111"/>
      <c r="NM169" s="111"/>
      <c r="NN169" s="111"/>
      <c r="NO169" s="111"/>
      <c r="NP169" s="111"/>
      <c r="NQ169" s="111"/>
      <c r="NR169" s="111"/>
      <c r="NS169" s="111"/>
      <c r="NT169" s="111"/>
      <c r="NU169" s="111"/>
      <c r="NV169" s="111"/>
      <c r="NW169" s="111"/>
      <c r="NX169" s="111"/>
      <c r="NY169" s="111"/>
      <c r="NZ169" s="111"/>
      <c r="OA169" s="111"/>
      <c r="OB169" s="111"/>
      <c r="OC169" s="111"/>
      <c r="OD169" s="111"/>
      <c r="OE169" s="111"/>
      <c r="OF169" s="111"/>
      <c r="OG169" s="111"/>
      <c r="OH169" s="111"/>
      <c r="OI169" s="111"/>
      <c r="OJ169" s="111"/>
      <c r="OK169" s="111"/>
      <c r="OL169" s="111"/>
      <c r="OM169" s="111"/>
      <c r="ON169" s="111"/>
      <c r="OO169" s="111"/>
      <c r="OP169" s="111"/>
      <c r="OQ169" s="111"/>
      <c r="OR169" s="111"/>
      <c r="OS169" s="111"/>
      <c r="OT169" s="111"/>
      <c r="OU169" s="111"/>
      <c r="OV169" s="111"/>
      <c r="OW169" s="111"/>
      <c r="OX169" s="111"/>
      <c r="OY169" s="111"/>
      <c r="OZ169" s="111"/>
      <c r="PA169" s="111"/>
      <c r="PB169" s="111"/>
      <c r="PC169" s="111"/>
      <c r="PD169" s="111"/>
      <c r="PE169" s="111"/>
      <c r="PF169" s="111"/>
      <c r="PG169" s="111"/>
      <c r="PH169" s="111"/>
      <c r="PI169" s="111"/>
      <c r="PJ169" s="111"/>
      <c r="PK169" s="111"/>
      <c r="PL169" s="111"/>
      <c r="PM169" s="111"/>
      <c r="PN169" s="111"/>
      <c r="PO169" s="111"/>
      <c r="PP169" s="111"/>
      <c r="PQ169" s="111"/>
      <c r="PR169" s="111"/>
      <c r="PS169" s="111"/>
      <c r="PT169" s="111"/>
      <c r="PU169" s="111"/>
      <c r="PV169" s="111"/>
      <c r="PW169" s="111"/>
      <c r="PX169" s="111"/>
      <c r="PY169" s="111"/>
      <c r="PZ169" s="111"/>
      <c r="QA169" s="111"/>
      <c r="QB169" s="111"/>
      <c r="QC169" s="111"/>
      <c r="QD169" s="111"/>
      <c r="QE169" s="111"/>
      <c r="QF169" s="111"/>
      <c r="QG169" s="111"/>
      <c r="QH169" s="111"/>
      <c r="QI169" s="111"/>
      <c r="QJ169" s="111"/>
      <c r="QK169" s="111"/>
      <c r="QL169" s="111"/>
      <c r="QM169" s="111"/>
      <c r="QN169" s="111"/>
      <c r="QO169" s="111"/>
      <c r="QP169" s="111"/>
      <c r="QQ169" s="111"/>
      <c r="QR169" s="111"/>
      <c r="QS169" s="111"/>
      <c r="QT169" s="111"/>
      <c r="QU169" s="111"/>
      <c r="QV169" s="111"/>
      <c r="QW169" s="111"/>
      <c r="QX169" s="111"/>
      <c r="QY169" s="111"/>
      <c r="QZ169" s="111"/>
      <c r="RA169" s="111"/>
      <c r="RB169" s="111"/>
      <c r="RC169" s="111"/>
      <c r="RD169" s="111"/>
      <c r="RE169" s="111"/>
      <c r="RF169" s="111"/>
      <c r="RG169" s="111"/>
      <c r="RH169" s="111"/>
      <c r="RI169" s="111"/>
      <c r="RJ169" s="111"/>
      <c r="RK169" s="111"/>
      <c r="RL169" s="111"/>
      <c r="RM169" s="111"/>
      <c r="RN169" s="111"/>
      <c r="RO169" s="111"/>
      <c r="RP169" s="111"/>
      <c r="RQ169" s="111"/>
      <c r="RR169" s="111"/>
      <c r="RS169" s="111"/>
      <c r="RT169" s="111"/>
      <c r="RU169" s="111"/>
      <c r="RV169" s="111"/>
      <c r="RW169" s="111"/>
      <c r="RX169" s="111"/>
      <c r="RY169" s="111"/>
      <c r="RZ169" s="111"/>
      <c r="SA169" s="111"/>
      <c r="SB169" s="111"/>
      <c r="SC169" s="111"/>
      <c r="SD169" s="111"/>
      <c r="SE169" s="111"/>
      <c r="SF169" s="111"/>
      <c r="SG169" s="111"/>
      <c r="SH169" s="111"/>
      <c r="SI169" s="111"/>
      <c r="SJ169" s="111"/>
      <c r="SK169" s="111"/>
      <c r="SL169" s="111"/>
      <c r="SM169" s="111"/>
      <c r="SN169" s="111"/>
      <c r="SO169" s="111"/>
      <c r="SP169" s="111"/>
      <c r="SQ169" s="111"/>
      <c r="SR169" s="111"/>
      <c r="SS169" s="111"/>
      <c r="ST169" s="111"/>
      <c r="SU169" s="111"/>
      <c r="SV169" s="111"/>
      <c r="SW169" s="111"/>
      <c r="SX169" s="111"/>
      <c r="SY169" s="111"/>
      <c r="SZ169" s="111"/>
      <c r="TA169" s="111"/>
      <c r="TB169" s="111"/>
      <c r="TC169" s="111"/>
      <c r="TD169" s="111"/>
      <c r="TE169" s="111"/>
      <c r="TF169" s="111"/>
      <c r="TG169" s="111"/>
      <c r="TH169" s="111"/>
      <c r="TI169" s="111"/>
      <c r="TJ169" s="111"/>
      <c r="TK169" s="111"/>
      <c r="TL169" s="111"/>
      <c r="TM169" s="111"/>
      <c r="TN169" s="111"/>
    </row>
    <row r="170" spans="1:534" x14ac:dyDescent="0.2">
      <c r="A170" s="111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7"/>
      <c r="CC170" s="117"/>
      <c r="CD170" s="111"/>
      <c r="CE170" s="111"/>
      <c r="CF170" s="111"/>
      <c r="CG170" s="117"/>
      <c r="CH170" s="117"/>
      <c r="CI170" s="111"/>
      <c r="CJ170" s="111"/>
      <c r="CK170" s="111"/>
      <c r="CL170" s="117"/>
      <c r="CM170" s="111"/>
      <c r="CN170" s="117"/>
      <c r="CO170" s="117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  <c r="DJ170" s="111"/>
      <c r="DK170" s="111"/>
      <c r="DL170" s="111"/>
      <c r="DM170" s="111"/>
      <c r="DN170" s="111"/>
      <c r="DO170" s="111"/>
      <c r="DP170" s="111"/>
      <c r="DQ170" s="111"/>
      <c r="DR170" s="111"/>
      <c r="DS170" s="111"/>
      <c r="DT170" s="111"/>
      <c r="DU170" s="111"/>
      <c r="DV170" s="111"/>
      <c r="DW170" s="111"/>
      <c r="DX170" s="111"/>
      <c r="DY170" s="111"/>
      <c r="DZ170" s="111"/>
      <c r="EA170" s="111"/>
      <c r="EB170" s="111"/>
      <c r="EC170" s="111"/>
      <c r="ED170" s="111"/>
      <c r="EE170" s="111"/>
      <c r="EF170" s="111"/>
      <c r="EG170" s="111"/>
      <c r="EH170" s="111"/>
      <c r="EI170" s="111"/>
      <c r="EJ170" s="111"/>
      <c r="EK170" s="111"/>
      <c r="EL170" s="111"/>
      <c r="EM170" s="111"/>
      <c r="EN170" s="111"/>
      <c r="EO170" s="111"/>
      <c r="EP170" s="111"/>
      <c r="EQ170" s="111"/>
      <c r="ER170" s="111"/>
      <c r="ES170" s="111"/>
      <c r="ET170" s="111"/>
      <c r="EU170" s="111"/>
      <c r="EV170" s="111"/>
      <c r="EW170" s="111"/>
      <c r="EX170" s="111"/>
      <c r="EY170" s="111"/>
      <c r="EZ170" s="111"/>
      <c r="FA170" s="111"/>
      <c r="FB170" s="111"/>
      <c r="FC170" s="111"/>
      <c r="FD170" s="111"/>
      <c r="FE170" s="111"/>
      <c r="FF170" s="111"/>
      <c r="FG170" s="111"/>
      <c r="FH170" s="111"/>
      <c r="FI170" s="111"/>
      <c r="FJ170" s="111"/>
      <c r="FK170" s="111"/>
      <c r="FL170" s="111"/>
      <c r="FM170" s="111"/>
      <c r="FN170" s="111"/>
      <c r="FO170" s="111"/>
      <c r="FP170" s="111"/>
      <c r="FQ170" s="111"/>
      <c r="FR170" s="111"/>
      <c r="FS170" s="111"/>
      <c r="FT170" s="111"/>
      <c r="FU170" s="111"/>
      <c r="FV170" s="111"/>
      <c r="FW170" s="111"/>
      <c r="FX170" s="111"/>
      <c r="FY170" s="111"/>
      <c r="FZ170" s="111"/>
      <c r="GA170" s="111"/>
      <c r="GB170" s="111"/>
      <c r="GC170" s="111"/>
      <c r="GD170" s="111"/>
      <c r="GE170" s="111"/>
      <c r="GF170" s="111"/>
      <c r="GG170" s="111"/>
      <c r="GH170" s="111"/>
      <c r="GI170" s="111"/>
      <c r="GJ170" s="111"/>
      <c r="GK170" s="111"/>
      <c r="GL170" s="111"/>
      <c r="GM170" s="111"/>
      <c r="GN170" s="111"/>
      <c r="GO170" s="111"/>
      <c r="GP170" s="111"/>
      <c r="GQ170" s="111"/>
      <c r="GR170" s="111"/>
      <c r="GS170" s="111"/>
      <c r="GT170" s="111"/>
      <c r="GU170" s="111"/>
      <c r="GV170" s="111"/>
      <c r="GW170" s="111"/>
      <c r="GX170" s="111"/>
      <c r="GY170" s="111"/>
      <c r="GZ170" s="111"/>
      <c r="HA170" s="111"/>
      <c r="HB170" s="111"/>
      <c r="HC170" s="111"/>
      <c r="HD170" s="111"/>
      <c r="HE170" s="111"/>
      <c r="HF170" s="111"/>
      <c r="HG170" s="116"/>
      <c r="HH170" s="111"/>
      <c r="HI170" s="111"/>
      <c r="HJ170" s="111"/>
      <c r="HK170" s="111"/>
      <c r="HL170" s="111"/>
      <c r="HM170" s="111"/>
      <c r="HN170" s="111"/>
      <c r="HO170" s="111"/>
      <c r="HP170" s="111"/>
      <c r="HQ170" s="111"/>
      <c r="HR170" s="111"/>
      <c r="HS170" s="111"/>
      <c r="HT170" s="111"/>
      <c r="HU170" s="111"/>
      <c r="HV170" s="111"/>
      <c r="HW170" s="111"/>
      <c r="HX170" s="111"/>
      <c r="HY170" s="111"/>
      <c r="HZ170" s="111"/>
      <c r="IA170" s="111"/>
      <c r="IB170" s="111"/>
      <c r="IC170" s="111"/>
      <c r="ID170" s="111"/>
      <c r="IE170" s="111"/>
      <c r="IF170" s="111"/>
      <c r="IG170" s="111"/>
      <c r="IH170" s="111"/>
      <c r="II170" s="111"/>
      <c r="IJ170" s="111"/>
      <c r="IK170" s="111"/>
      <c r="IL170" s="111"/>
      <c r="IM170" s="111"/>
      <c r="IN170" s="111"/>
      <c r="IO170" s="111"/>
      <c r="IP170" s="111"/>
      <c r="IQ170" s="111"/>
      <c r="IR170" s="111"/>
      <c r="IS170" s="111"/>
      <c r="IT170" s="111"/>
      <c r="IU170" s="111"/>
      <c r="IV170" s="111"/>
      <c r="IW170" s="111"/>
      <c r="IX170" s="111"/>
      <c r="IY170" s="111"/>
      <c r="IZ170" s="111"/>
      <c r="JA170" s="111"/>
      <c r="JB170" s="111"/>
      <c r="JC170" s="111"/>
      <c r="JD170" s="111"/>
      <c r="JE170" s="111"/>
      <c r="JF170" s="111"/>
      <c r="JG170" s="111"/>
      <c r="JH170" s="111"/>
      <c r="JI170" s="111"/>
      <c r="JJ170" s="111"/>
      <c r="JK170" s="111"/>
      <c r="JL170" s="111"/>
      <c r="JM170" s="111"/>
      <c r="JN170" s="111"/>
      <c r="JO170" s="111"/>
      <c r="JP170" s="111"/>
      <c r="JQ170" s="111"/>
      <c r="JR170" s="111"/>
      <c r="JS170" s="111"/>
      <c r="JT170" s="111"/>
      <c r="JU170" s="111"/>
      <c r="JV170" s="111"/>
      <c r="JW170" s="111"/>
      <c r="JX170" s="111"/>
      <c r="JY170" s="111"/>
      <c r="JZ170" s="111"/>
      <c r="KA170" s="111"/>
      <c r="KB170" s="111"/>
      <c r="KC170" s="111"/>
      <c r="KD170" s="111"/>
      <c r="KE170" s="111"/>
      <c r="KF170" s="111"/>
      <c r="KG170" s="111"/>
      <c r="KH170" s="111"/>
      <c r="KI170" s="111"/>
      <c r="KJ170" s="111"/>
      <c r="KK170" s="111"/>
      <c r="KL170" s="111"/>
      <c r="KM170" s="111"/>
      <c r="KN170" s="111"/>
      <c r="KO170" s="111"/>
      <c r="KP170" s="111"/>
      <c r="KQ170" s="111"/>
      <c r="KR170" s="111"/>
      <c r="KS170" s="111"/>
      <c r="KT170" s="111"/>
      <c r="KU170" s="111"/>
      <c r="KV170" s="111"/>
      <c r="KW170" s="111"/>
      <c r="KX170" s="111"/>
      <c r="KY170" s="111"/>
      <c r="KZ170" s="111"/>
      <c r="LA170" s="111"/>
      <c r="LB170" s="111"/>
      <c r="LC170" s="111"/>
      <c r="LD170" s="111"/>
      <c r="LE170" s="111"/>
      <c r="LF170" s="111"/>
      <c r="LG170" s="111"/>
      <c r="LH170" s="111"/>
      <c r="LI170" s="111"/>
      <c r="LJ170" s="111"/>
      <c r="LK170" s="111"/>
      <c r="LL170" s="111"/>
      <c r="LM170" s="111"/>
      <c r="LN170" s="111"/>
      <c r="LO170" s="111"/>
      <c r="LP170" s="111"/>
      <c r="LQ170" s="111"/>
      <c r="LR170" s="111"/>
      <c r="LS170" s="111"/>
      <c r="LT170" s="111"/>
      <c r="LU170" s="111"/>
      <c r="LV170" s="111"/>
      <c r="LW170" s="111"/>
      <c r="LX170" s="111"/>
      <c r="LY170" s="111"/>
      <c r="LZ170" s="111"/>
      <c r="MA170" s="111"/>
      <c r="MB170" s="111"/>
      <c r="MC170" s="111"/>
      <c r="MD170" s="111"/>
      <c r="ME170" s="111"/>
      <c r="MF170" s="111"/>
      <c r="MG170" s="111"/>
      <c r="MH170" s="111"/>
      <c r="MI170" s="111"/>
      <c r="MJ170" s="111"/>
      <c r="MK170" s="111"/>
      <c r="ML170" s="111"/>
      <c r="MM170" s="111"/>
      <c r="MN170" s="111"/>
      <c r="MO170" s="111"/>
      <c r="MP170" s="111"/>
      <c r="MQ170" s="111"/>
      <c r="MR170" s="111"/>
      <c r="MS170" s="111"/>
      <c r="MT170" s="111"/>
      <c r="MU170" s="111"/>
      <c r="MV170" s="111"/>
      <c r="MW170" s="111"/>
      <c r="MX170" s="111"/>
      <c r="MY170" s="111"/>
      <c r="MZ170" s="111"/>
      <c r="NA170" s="111"/>
      <c r="NB170" s="111"/>
      <c r="NC170" s="111"/>
      <c r="ND170" s="111"/>
      <c r="NE170" s="111"/>
      <c r="NF170" s="111"/>
      <c r="NG170" s="111"/>
      <c r="NH170" s="111"/>
      <c r="NI170" s="111"/>
      <c r="NJ170" s="111"/>
      <c r="NK170" s="111"/>
      <c r="NL170" s="111"/>
      <c r="NM170" s="111"/>
      <c r="NN170" s="111"/>
      <c r="NO170" s="111"/>
      <c r="NP170" s="111"/>
      <c r="NQ170" s="111"/>
      <c r="NR170" s="111"/>
      <c r="NS170" s="111"/>
      <c r="NT170" s="111"/>
      <c r="NU170" s="111"/>
      <c r="NV170" s="111"/>
      <c r="NW170" s="111"/>
      <c r="NX170" s="111"/>
      <c r="NY170" s="111"/>
      <c r="NZ170" s="111"/>
      <c r="OA170" s="111"/>
      <c r="OB170" s="111"/>
      <c r="OC170" s="111"/>
      <c r="OD170" s="111"/>
      <c r="OE170" s="111"/>
      <c r="OF170" s="111"/>
      <c r="OG170" s="111"/>
      <c r="OH170" s="111"/>
      <c r="OI170" s="111"/>
      <c r="OJ170" s="111"/>
      <c r="OK170" s="111"/>
      <c r="OL170" s="111"/>
      <c r="OM170" s="111"/>
      <c r="ON170" s="111"/>
      <c r="OO170" s="111"/>
      <c r="OP170" s="111"/>
      <c r="OQ170" s="111"/>
      <c r="OR170" s="111"/>
      <c r="OS170" s="111"/>
      <c r="OT170" s="111"/>
      <c r="OU170" s="111"/>
      <c r="OV170" s="111"/>
      <c r="OW170" s="111"/>
      <c r="OX170" s="111"/>
      <c r="OY170" s="111"/>
      <c r="OZ170" s="111"/>
      <c r="PA170" s="111"/>
      <c r="PB170" s="111"/>
      <c r="PC170" s="111"/>
      <c r="PD170" s="111"/>
      <c r="PE170" s="111"/>
      <c r="PF170" s="111"/>
      <c r="PG170" s="111"/>
      <c r="PH170" s="111"/>
      <c r="PI170" s="111"/>
      <c r="PJ170" s="111"/>
      <c r="PK170" s="111"/>
      <c r="PL170" s="111"/>
      <c r="PM170" s="111"/>
      <c r="PN170" s="111"/>
      <c r="PO170" s="111"/>
      <c r="PP170" s="111"/>
      <c r="PQ170" s="111"/>
      <c r="PR170" s="111"/>
      <c r="PS170" s="111"/>
      <c r="PT170" s="111"/>
      <c r="PU170" s="111"/>
      <c r="PV170" s="111"/>
      <c r="PW170" s="111"/>
      <c r="PX170" s="111"/>
      <c r="PY170" s="111"/>
      <c r="PZ170" s="111"/>
      <c r="QA170" s="111"/>
      <c r="QB170" s="111"/>
      <c r="QC170" s="111"/>
      <c r="QD170" s="111"/>
      <c r="QE170" s="111"/>
      <c r="QF170" s="111"/>
      <c r="QG170" s="111"/>
      <c r="QH170" s="111"/>
      <c r="QI170" s="111"/>
      <c r="QJ170" s="111"/>
      <c r="QK170" s="111"/>
      <c r="QL170" s="111"/>
      <c r="QM170" s="111"/>
      <c r="QN170" s="111"/>
      <c r="QO170" s="111"/>
      <c r="QP170" s="111"/>
      <c r="QQ170" s="111"/>
      <c r="QR170" s="111"/>
      <c r="QS170" s="111"/>
      <c r="QT170" s="111"/>
      <c r="QU170" s="111"/>
      <c r="QV170" s="111"/>
      <c r="QW170" s="111"/>
      <c r="QX170" s="111"/>
      <c r="QY170" s="111"/>
      <c r="QZ170" s="111"/>
      <c r="RA170" s="111"/>
      <c r="RB170" s="111"/>
      <c r="RC170" s="111"/>
      <c r="RD170" s="111"/>
      <c r="RE170" s="111"/>
      <c r="RF170" s="111"/>
      <c r="RG170" s="111"/>
      <c r="RH170" s="111"/>
      <c r="RI170" s="111"/>
      <c r="RJ170" s="111"/>
      <c r="RK170" s="111"/>
      <c r="RL170" s="111"/>
      <c r="RM170" s="111"/>
      <c r="RN170" s="111"/>
      <c r="RO170" s="111"/>
      <c r="RP170" s="111"/>
      <c r="RQ170" s="111"/>
      <c r="RR170" s="111"/>
      <c r="RS170" s="111"/>
      <c r="RT170" s="111"/>
      <c r="RU170" s="111"/>
      <c r="RV170" s="111"/>
      <c r="RW170" s="111"/>
      <c r="RX170" s="111"/>
      <c r="RY170" s="111"/>
      <c r="RZ170" s="111"/>
      <c r="SA170" s="111"/>
      <c r="SB170" s="111"/>
      <c r="SC170" s="111"/>
      <c r="SD170" s="111"/>
      <c r="SE170" s="111"/>
      <c r="SF170" s="111"/>
      <c r="SG170" s="111"/>
      <c r="SH170" s="111"/>
      <c r="SI170" s="111"/>
      <c r="SJ170" s="111"/>
      <c r="SK170" s="111"/>
      <c r="SL170" s="111"/>
      <c r="SM170" s="111"/>
      <c r="SN170" s="111"/>
      <c r="SO170" s="111"/>
      <c r="SP170" s="111"/>
      <c r="SQ170" s="111"/>
      <c r="SR170" s="111"/>
      <c r="SS170" s="111"/>
      <c r="ST170" s="111"/>
      <c r="SU170" s="111"/>
      <c r="SV170" s="111"/>
      <c r="SW170" s="111"/>
      <c r="SX170" s="111"/>
      <c r="SY170" s="111"/>
      <c r="SZ170" s="111"/>
      <c r="TA170" s="111"/>
      <c r="TB170" s="111"/>
      <c r="TC170" s="111"/>
      <c r="TD170" s="111"/>
      <c r="TE170" s="111"/>
      <c r="TF170" s="111"/>
      <c r="TG170" s="111"/>
      <c r="TH170" s="111"/>
      <c r="TI170" s="111"/>
      <c r="TJ170" s="111"/>
      <c r="TK170" s="111"/>
      <c r="TL170" s="111"/>
      <c r="TM170" s="111"/>
      <c r="TN170" s="111"/>
    </row>
    <row r="171" spans="1:534" x14ac:dyDescent="0.2">
      <c r="A171" s="111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7"/>
      <c r="CC171" s="117"/>
      <c r="CD171" s="111"/>
      <c r="CE171" s="111"/>
      <c r="CF171" s="111"/>
      <c r="CG171" s="117"/>
      <c r="CH171" s="117"/>
      <c r="CI171" s="111"/>
      <c r="CJ171" s="111"/>
      <c r="CK171" s="111"/>
      <c r="CL171" s="117"/>
      <c r="CM171" s="111"/>
      <c r="CN171" s="117"/>
      <c r="CO171" s="117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 s="111"/>
      <c r="DZ171" s="111"/>
      <c r="EA171" s="111"/>
      <c r="EB171" s="111"/>
      <c r="EC171" s="111"/>
      <c r="ED171" s="111"/>
      <c r="EE171" s="111"/>
      <c r="EF171" s="111"/>
      <c r="EG171" s="111"/>
      <c r="EH171" s="111"/>
      <c r="EI171" s="111"/>
      <c r="EJ171" s="111"/>
      <c r="EK171" s="111"/>
      <c r="EL171" s="111"/>
      <c r="EM171" s="111"/>
      <c r="EN171" s="111"/>
      <c r="EO171" s="111"/>
      <c r="EP171" s="111"/>
      <c r="EQ171" s="111"/>
      <c r="ER171" s="111"/>
      <c r="ES171" s="111"/>
      <c r="ET171" s="111"/>
      <c r="EU171" s="111"/>
      <c r="EV171" s="111"/>
      <c r="EW171" s="111"/>
      <c r="EX171" s="111"/>
      <c r="EY171" s="111"/>
      <c r="EZ171" s="111"/>
      <c r="FA171" s="111"/>
      <c r="FB171" s="111"/>
      <c r="FC171" s="111"/>
      <c r="FD171" s="111"/>
      <c r="FE171" s="111"/>
      <c r="FF171" s="111"/>
      <c r="FG171" s="111"/>
      <c r="FH171" s="111"/>
      <c r="FI171" s="111"/>
      <c r="FJ171" s="111"/>
      <c r="FK171" s="111"/>
      <c r="FL171" s="111"/>
      <c r="FM171" s="111"/>
      <c r="FN171" s="111"/>
      <c r="FO171" s="111"/>
      <c r="FP171" s="111"/>
      <c r="FQ171" s="111"/>
      <c r="FR171" s="111"/>
      <c r="FS171" s="111"/>
      <c r="FT171" s="111"/>
      <c r="FU171" s="111"/>
      <c r="FV171" s="111"/>
      <c r="FW171" s="111"/>
      <c r="FX171" s="111"/>
      <c r="FY171" s="111"/>
      <c r="FZ171" s="111"/>
      <c r="GA171" s="111"/>
      <c r="GB171" s="111"/>
      <c r="GC171" s="111"/>
      <c r="GD171" s="111"/>
      <c r="GE171" s="111"/>
      <c r="GF171" s="111"/>
      <c r="GG171" s="111"/>
      <c r="GH171" s="111"/>
      <c r="GI171" s="111"/>
      <c r="GJ171" s="111"/>
      <c r="GK171" s="111"/>
      <c r="GL171" s="111"/>
      <c r="GM171" s="111"/>
      <c r="GN171" s="111"/>
      <c r="GO171" s="111"/>
      <c r="GP171" s="111"/>
      <c r="GQ171" s="111"/>
      <c r="GR171" s="111"/>
      <c r="GS171" s="111"/>
      <c r="GT171" s="111"/>
      <c r="GU171" s="111"/>
      <c r="GV171" s="111"/>
      <c r="GW171" s="111"/>
      <c r="GX171" s="111"/>
      <c r="GY171" s="111"/>
      <c r="GZ171" s="111"/>
      <c r="HA171" s="111"/>
      <c r="HB171" s="111"/>
      <c r="HC171" s="111"/>
      <c r="HD171" s="111"/>
      <c r="HE171" s="111"/>
      <c r="HF171" s="111"/>
      <c r="HG171" s="116"/>
      <c r="HH171" s="111"/>
      <c r="HI171" s="111"/>
      <c r="HJ171" s="111"/>
      <c r="HK171" s="111"/>
      <c r="HL171" s="111"/>
      <c r="HM171" s="111"/>
      <c r="HN171" s="111"/>
      <c r="HO171" s="111"/>
      <c r="HP171" s="111"/>
      <c r="HQ171" s="111"/>
      <c r="HR171" s="111"/>
      <c r="HS171" s="111"/>
      <c r="HT171" s="111"/>
      <c r="HU171" s="111"/>
      <c r="HV171" s="111"/>
      <c r="HW171" s="111"/>
      <c r="HX171" s="111"/>
      <c r="HY171" s="111"/>
      <c r="HZ171" s="111"/>
      <c r="IA171" s="111"/>
      <c r="IB171" s="111"/>
      <c r="IC171" s="111"/>
      <c r="ID171" s="111"/>
      <c r="IE171" s="111"/>
      <c r="IF171" s="111"/>
      <c r="IG171" s="111"/>
      <c r="IH171" s="111"/>
      <c r="II171" s="111"/>
      <c r="IJ171" s="111"/>
      <c r="IK171" s="111"/>
      <c r="IL171" s="111"/>
      <c r="IM171" s="111"/>
      <c r="IN171" s="111"/>
      <c r="IO171" s="111"/>
      <c r="IP171" s="111"/>
      <c r="IQ171" s="111"/>
      <c r="IR171" s="111"/>
      <c r="IS171" s="111"/>
      <c r="IT171" s="111"/>
      <c r="IU171" s="111"/>
      <c r="IV171" s="111"/>
      <c r="IW171" s="111"/>
      <c r="IX171" s="111"/>
      <c r="IY171" s="111"/>
      <c r="IZ171" s="111"/>
      <c r="JA171" s="111"/>
      <c r="JB171" s="111"/>
      <c r="JC171" s="111"/>
      <c r="JD171" s="111"/>
      <c r="JE171" s="111"/>
      <c r="JF171" s="111"/>
      <c r="JG171" s="111"/>
      <c r="JH171" s="111"/>
      <c r="JI171" s="111"/>
      <c r="JJ171" s="111"/>
      <c r="JK171" s="111"/>
      <c r="JL171" s="111"/>
      <c r="JM171" s="111"/>
      <c r="JN171" s="111"/>
      <c r="JO171" s="111"/>
      <c r="JP171" s="111"/>
      <c r="JQ171" s="111"/>
      <c r="JR171" s="111"/>
      <c r="JS171" s="111"/>
      <c r="JT171" s="111"/>
      <c r="JU171" s="111"/>
      <c r="JV171" s="111"/>
      <c r="JW171" s="111"/>
      <c r="JX171" s="111"/>
      <c r="JY171" s="111"/>
      <c r="JZ171" s="111"/>
      <c r="KA171" s="111"/>
      <c r="KB171" s="111"/>
      <c r="KC171" s="111"/>
      <c r="KD171" s="111"/>
      <c r="KE171" s="111"/>
      <c r="KF171" s="111"/>
      <c r="KG171" s="111"/>
      <c r="KH171" s="111"/>
      <c r="KI171" s="111"/>
      <c r="KJ171" s="111"/>
      <c r="KK171" s="111"/>
      <c r="KL171" s="111"/>
      <c r="KM171" s="111"/>
      <c r="KN171" s="111"/>
      <c r="KO171" s="111"/>
      <c r="KP171" s="111"/>
      <c r="KQ171" s="111"/>
      <c r="KR171" s="111"/>
      <c r="KS171" s="111"/>
      <c r="KT171" s="111"/>
      <c r="KU171" s="111"/>
      <c r="KV171" s="111"/>
      <c r="KW171" s="111"/>
      <c r="KX171" s="111"/>
      <c r="KY171" s="111"/>
      <c r="KZ171" s="111"/>
      <c r="LA171" s="111"/>
      <c r="LB171" s="111"/>
      <c r="LC171" s="111"/>
      <c r="LD171" s="111"/>
      <c r="LE171" s="111"/>
      <c r="LF171" s="111"/>
      <c r="LG171" s="111"/>
      <c r="LH171" s="111"/>
      <c r="LI171" s="111"/>
      <c r="LJ171" s="111"/>
      <c r="LK171" s="111"/>
      <c r="LL171" s="111"/>
      <c r="LM171" s="111"/>
      <c r="LN171" s="111"/>
      <c r="LO171" s="111"/>
      <c r="LP171" s="111"/>
      <c r="LQ171" s="111"/>
      <c r="LR171" s="111"/>
      <c r="LS171" s="111"/>
      <c r="LT171" s="111"/>
      <c r="LU171" s="111"/>
      <c r="LV171" s="111"/>
      <c r="LW171" s="111"/>
      <c r="LX171" s="111"/>
      <c r="LY171" s="111"/>
      <c r="LZ171" s="111"/>
      <c r="MA171" s="111"/>
      <c r="MB171" s="111"/>
      <c r="MC171" s="111"/>
      <c r="MD171" s="111"/>
      <c r="ME171" s="111"/>
      <c r="MF171" s="111"/>
      <c r="MG171" s="111"/>
      <c r="MH171" s="111"/>
      <c r="MI171" s="111"/>
      <c r="MJ171" s="111"/>
      <c r="MK171" s="111"/>
      <c r="ML171" s="111"/>
      <c r="MM171" s="111"/>
      <c r="MN171" s="111"/>
      <c r="MO171" s="111"/>
      <c r="MP171" s="111"/>
      <c r="MQ171" s="111"/>
      <c r="MR171" s="111"/>
      <c r="MS171" s="111"/>
      <c r="MT171" s="111"/>
      <c r="MU171" s="111"/>
      <c r="MV171" s="111"/>
      <c r="MW171" s="111"/>
      <c r="MX171" s="111"/>
      <c r="MY171" s="111"/>
      <c r="MZ171" s="111"/>
      <c r="NA171" s="111"/>
      <c r="NB171" s="111"/>
      <c r="NC171" s="111"/>
      <c r="ND171" s="111"/>
      <c r="NE171" s="111"/>
      <c r="NF171" s="111"/>
      <c r="NG171" s="111"/>
      <c r="NH171" s="111"/>
      <c r="NI171" s="111"/>
      <c r="NJ171" s="111"/>
      <c r="NK171" s="111"/>
      <c r="NL171" s="111"/>
      <c r="NM171" s="111"/>
      <c r="NN171" s="111"/>
      <c r="NO171" s="111"/>
      <c r="NP171" s="111"/>
      <c r="NQ171" s="111"/>
      <c r="NR171" s="111"/>
      <c r="NS171" s="111"/>
      <c r="NT171" s="111"/>
      <c r="NU171" s="111"/>
      <c r="NV171" s="111"/>
      <c r="NW171" s="111"/>
      <c r="NX171" s="111"/>
      <c r="NY171" s="111"/>
      <c r="NZ171" s="111"/>
      <c r="OA171" s="111"/>
      <c r="OB171" s="111"/>
      <c r="OC171" s="111"/>
      <c r="OD171" s="111"/>
      <c r="OE171" s="111"/>
      <c r="OF171" s="111"/>
      <c r="OG171" s="111"/>
      <c r="OH171" s="111"/>
      <c r="OI171" s="111"/>
      <c r="OJ171" s="111"/>
      <c r="OK171" s="111"/>
      <c r="OL171" s="111"/>
      <c r="OM171" s="111"/>
      <c r="ON171" s="111"/>
      <c r="OO171" s="111"/>
      <c r="OP171" s="111"/>
      <c r="OQ171" s="111"/>
      <c r="OR171" s="111"/>
      <c r="OS171" s="111"/>
      <c r="OT171" s="111"/>
      <c r="OU171" s="111"/>
      <c r="OV171" s="111"/>
      <c r="OW171" s="111"/>
      <c r="OX171" s="111"/>
      <c r="OY171" s="111"/>
      <c r="OZ171" s="111"/>
      <c r="PA171" s="111"/>
      <c r="PB171" s="111"/>
      <c r="PC171" s="111"/>
      <c r="PD171" s="111"/>
      <c r="PE171" s="111"/>
      <c r="PF171" s="111"/>
      <c r="PG171" s="111"/>
      <c r="PH171" s="111"/>
      <c r="PI171" s="111"/>
      <c r="PJ171" s="111"/>
      <c r="PK171" s="111"/>
      <c r="PL171" s="111"/>
      <c r="PM171" s="111"/>
      <c r="PN171" s="111"/>
      <c r="PO171" s="111"/>
      <c r="PP171" s="111"/>
      <c r="PQ171" s="111"/>
      <c r="PR171" s="111"/>
      <c r="PS171" s="111"/>
      <c r="PT171" s="111"/>
      <c r="PU171" s="111"/>
      <c r="PV171" s="111"/>
      <c r="PW171" s="111"/>
      <c r="PX171" s="111"/>
      <c r="PY171" s="111"/>
      <c r="PZ171" s="111"/>
      <c r="QA171" s="111"/>
      <c r="QB171" s="111"/>
      <c r="QC171" s="111"/>
      <c r="QD171" s="111"/>
      <c r="QE171" s="111"/>
      <c r="QF171" s="111"/>
      <c r="QG171" s="111"/>
      <c r="QH171" s="111"/>
      <c r="QI171" s="111"/>
      <c r="QJ171" s="111"/>
      <c r="QK171" s="111"/>
      <c r="QL171" s="111"/>
      <c r="QM171" s="111"/>
      <c r="QN171" s="111"/>
      <c r="QO171" s="111"/>
      <c r="QP171" s="111"/>
      <c r="QQ171" s="111"/>
      <c r="QR171" s="111"/>
      <c r="QS171" s="111"/>
      <c r="QT171" s="111"/>
      <c r="QU171" s="111"/>
      <c r="QV171" s="111"/>
      <c r="QW171" s="111"/>
      <c r="QX171" s="111"/>
      <c r="QY171" s="111"/>
      <c r="QZ171" s="111"/>
      <c r="RA171" s="111"/>
      <c r="RB171" s="111"/>
      <c r="RC171" s="111"/>
      <c r="RD171" s="111"/>
      <c r="RE171" s="111"/>
      <c r="RF171" s="111"/>
      <c r="RG171" s="111"/>
      <c r="RH171" s="111"/>
      <c r="RI171" s="111"/>
      <c r="RJ171" s="111"/>
      <c r="RK171" s="111"/>
      <c r="RL171" s="111"/>
      <c r="RM171" s="111"/>
      <c r="RN171" s="111"/>
      <c r="RO171" s="111"/>
      <c r="RP171" s="111"/>
      <c r="RQ171" s="111"/>
      <c r="RR171" s="111"/>
      <c r="RS171" s="111"/>
      <c r="RT171" s="111"/>
      <c r="RU171" s="111"/>
      <c r="RV171" s="111"/>
      <c r="RW171" s="111"/>
      <c r="RX171" s="111"/>
      <c r="RY171" s="111"/>
      <c r="RZ171" s="111"/>
      <c r="SA171" s="111"/>
      <c r="SB171" s="111"/>
      <c r="SC171" s="111"/>
      <c r="SD171" s="111"/>
      <c r="SE171" s="111"/>
      <c r="SF171" s="111"/>
      <c r="SG171" s="111"/>
      <c r="SH171" s="111"/>
      <c r="SI171" s="111"/>
      <c r="SJ171" s="111"/>
      <c r="SK171" s="111"/>
      <c r="SL171" s="111"/>
      <c r="SM171" s="111"/>
      <c r="SN171" s="111"/>
      <c r="SO171" s="111"/>
      <c r="SP171" s="111"/>
      <c r="SQ171" s="111"/>
      <c r="SR171" s="111"/>
      <c r="SS171" s="111"/>
      <c r="ST171" s="111"/>
      <c r="SU171" s="111"/>
      <c r="SV171" s="111"/>
      <c r="SW171" s="111"/>
      <c r="SX171" s="111"/>
      <c r="SY171" s="111"/>
      <c r="SZ171" s="111"/>
      <c r="TA171" s="111"/>
      <c r="TB171" s="111"/>
      <c r="TC171" s="111"/>
      <c r="TD171" s="111"/>
      <c r="TE171" s="111"/>
      <c r="TF171" s="111"/>
      <c r="TG171" s="111"/>
      <c r="TH171" s="111"/>
      <c r="TI171" s="111"/>
      <c r="TJ171" s="111"/>
      <c r="TK171" s="111"/>
      <c r="TL171" s="111"/>
      <c r="TM171" s="111"/>
      <c r="TN171" s="111"/>
    </row>
    <row r="172" spans="1:534" x14ac:dyDescent="0.2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7"/>
      <c r="CC172" s="117"/>
      <c r="CD172" s="111"/>
      <c r="CE172" s="111"/>
      <c r="CF172" s="111"/>
      <c r="CG172" s="117"/>
      <c r="CH172" s="117"/>
      <c r="CI172" s="111"/>
      <c r="CJ172" s="111"/>
      <c r="CK172" s="111"/>
      <c r="CL172" s="117"/>
      <c r="CM172" s="111"/>
      <c r="CN172" s="117"/>
      <c r="CO172" s="117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  <c r="DJ172" s="111"/>
      <c r="DK172" s="111"/>
      <c r="DL172" s="111"/>
      <c r="DM172" s="111"/>
      <c r="DN172" s="111"/>
      <c r="DO172" s="111"/>
      <c r="DP172" s="111"/>
      <c r="DQ172" s="111"/>
      <c r="DR172" s="111"/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1"/>
      <c r="EC172" s="111"/>
      <c r="ED172" s="111"/>
      <c r="EE172" s="111"/>
      <c r="EF172" s="111"/>
      <c r="EG172" s="111"/>
      <c r="EH172" s="111"/>
      <c r="EI172" s="111"/>
      <c r="EJ172" s="111"/>
      <c r="EK172" s="111"/>
      <c r="EL172" s="111"/>
      <c r="EM172" s="111"/>
      <c r="EN172" s="111"/>
      <c r="EO172" s="111"/>
      <c r="EP172" s="111"/>
      <c r="EQ172" s="111"/>
      <c r="ER172" s="111"/>
      <c r="ES172" s="111"/>
      <c r="ET172" s="111"/>
      <c r="EU172" s="111"/>
      <c r="EV172" s="111"/>
      <c r="EW172" s="111"/>
      <c r="EX172" s="111"/>
      <c r="EY172" s="111"/>
      <c r="EZ172" s="111"/>
      <c r="FA172" s="111"/>
      <c r="FB172" s="111"/>
      <c r="FC172" s="111"/>
      <c r="FD172" s="111"/>
      <c r="FE172" s="111"/>
      <c r="FF172" s="111"/>
      <c r="FG172" s="111"/>
      <c r="FH172" s="111"/>
      <c r="FI172" s="111"/>
      <c r="FJ172" s="111"/>
      <c r="FK172" s="111"/>
      <c r="FL172" s="111"/>
      <c r="FM172" s="111"/>
      <c r="FN172" s="111"/>
      <c r="FO172" s="111"/>
      <c r="FP172" s="111"/>
      <c r="FQ172" s="111"/>
      <c r="FR172" s="111"/>
      <c r="FS172" s="111"/>
      <c r="FT172" s="111"/>
      <c r="FU172" s="111"/>
      <c r="FV172" s="111"/>
      <c r="FW172" s="111"/>
      <c r="FX172" s="111"/>
      <c r="FY172" s="111"/>
      <c r="FZ172" s="111"/>
      <c r="GA172" s="111"/>
      <c r="GB172" s="111"/>
      <c r="GC172" s="111"/>
      <c r="GD172" s="111"/>
      <c r="GE172" s="111"/>
      <c r="GF172" s="111"/>
      <c r="GG172" s="111"/>
      <c r="GH172" s="111"/>
      <c r="GI172" s="111"/>
      <c r="GJ172" s="111"/>
      <c r="GK172" s="111"/>
      <c r="GL172" s="111"/>
      <c r="GM172" s="111"/>
      <c r="GN172" s="111"/>
      <c r="GO172" s="111"/>
      <c r="GP172" s="111"/>
      <c r="GQ172" s="111"/>
      <c r="GR172" s="111"/>
      <c r="GS172" s="111"/>
      <c r="GT172" s="111"/>
      <c r="GU172" s="111"/>
      <c r="GV172" s="111"/>
      <c r="GW172" s="111"/>
      <c r="GX172" s="111"/>
      <c r="GY172" s="111"/>
      <c r="GZ172" s="111"/>
      <c r="HA172" s="111"/>
      <c r="HB172" s="111"/>
      <c r="HC172" s="111"/>
      <c r="HD172" s="111"/>
      <c r="HE172" s="111"/>
      <c r="HF172" s="111"/>
      <c r="HG172" s="116"/>
      <c r="HH172" s="111"/>
      <c r="HI172" s="111"/>
      <c r="HJ172" s="111"/>
      <c r="HK172" s="111"/>
      <c r="HL172" s="111"/>
      <c r="HM172" s="111"/>
      <c r="HN172" s="111"/>
      <c r="HO172" s="111"/>
      <c r="HP172" s="111"/>
      <c r="HQ172" s="111"/>
      <c r="HR172" s="111"/>
      <c r="HS172" s="111"/>
      <c r="HT172" s="111"/>
      <c r="HU172" s="111"/>
      <c r="HV172" s="111"/>
      <c r="HW172" s="111"/>
      <c r="HX172" s="111"/>
      <c r="HY172" s="111"/>
      <c r="HZ172" s="111"/>
      <c r="IA172" s="111"/>
      <c r="IB172" s="111"/>
      <c r="IC172" s="111"/>
      <c r="ID172" s="111"/>
      <c r="IE172" s="111"/>
      <c r="IF172" s="111"/>
      <c r="IG172" s="111"/>
      <c r="IH172" s="111"/>
      <c r="II172" s="111"/>
      <c r="IJ172" s="111"/>
      <c r="IK172" s="111"/>
      <c r="IL172" s="111"/>
      <c r="IM172" s="111"/>
      <c r="IN172" s="111"/>
      <c r="IO172" s="111"/>
      <c r="IP172" s="111"/>
      <c r="IQ172" s="111"/>
      <c r="IR172" s="111"/>
      <c r="IS172" s="111"/>
      <c r="IT172" s="111"/>
      <c r="IU172" s="111"/>
      <c r="IV172" s="111"/>
      <c r="IW172" s="111"/>
      <c r="IX172" s="111"/>
      <c r="IY172" s="111"/>
      <c r="IZ172" s="111"/>
      <c r="JA172" s="111"/>
      <c r="JB172" s="111"/>
      <c r="JC172" s="111"/>
      <c r="JD172" s="111"/>
      <c r="JE172" s="111"/>
      <c r="JF172" s="111"/>
      <c r="JG172" s="111"/>
      <c r="JH172" s="111"/>
      <c r="JI172" s="111"/>
      <c r="JJ172" s="111"/>
      <c r="JK172" s="111"/>
      <c r="JL172" s="111"/>
      <c r="JM172" s="111"/>
      <c r="JN172" s="111"/>
      <c r="JO172" s="111"/>
      <c r="JP172" s="111"/>
      <c r="JQ172" s="111"/>
      <c r="JR172" s="111"/>
      <c r="JS172" s="111"/>
      <c r="JT172" s="111"/>
      <c r="JU172" s="111"/>
      <c r="JV172" s="111"/>
      <c r="JW172" s="111"/>
      <c r="JX172" s="111"/>
      <c r="JY172" s="111"/>
      <c r="JZ172" s="111"/>
      <c r="KA172" s="111"/>
      <c r="KB172" s="111"/>
      <c r="KC172" s="111"/>
      <c r="KD172" s="111"/>
      <c r="KE172" s="111"/>
      <c r="KF172" s="111"/>
      <c r="KG172" s="111"/>
      <c r="KH172" s="111"/>
      <c r="KI172" s="111"/>
      <c r="KJ172" s="111"/>
      <c r="KK172" s="111"/>
      <c r="KL172" s="111"/>
      <c r="KM172" s="111"/>
      <c r="KN172" s="111"/>
      <c r="KO172" s="111"/>
      <c r="KP172" s="111"/>
      <c r="KQ172" s="111"/>
      <c r="KR172" s="111"/>
      <c r="KS172" s="111"/>
      <c r="KT172" s="111"/>
      <c r="KU172" s="111"/>
      <c r="KV172" s="111"/>
      <c r="KW172" s="111"/>
      <c r="KX172" s="111"/>
      <c r="KY172" s="111"/>
      <c r="KZ172" s="111"/>
      <c r="LA172" s="111"/>
      <c r="LB172" s="111"/>
      <c r="LC172" s="111"/>
      <c r="LD172" s="111"/>
      <c r="LE172" s="111"/>
      <c r="LF172" s="111"/>
      <c r="LG172" s="111"/>
      <c r="LH172" s="111"/>
      <c r="LI172" s="111"/>
      <c r="LJ172" s="111"/>
      <c r="LK172" s="111"/>
      <c r="LL172" s="111"/>
      <c r="LM172" s="111"/>
      <c r="LN172" s="111"/>
      <c r="LO172" s="111"/>
      <c r="LP172" s="111"/>
      <c r="LQ172" s="111"/>
      <c r="LR172" s="111"/>
      <c r="LS172" s="111"/>
      <c r="LT172" s="111"/>
      <c r="LU172" s="111"/>
      <c r="LV172" s="111"/>
      <c r="LW172" s="111"/>
      <c r="LX172" s="111"/>
      <c r="LY172" s="111"/>
      <c r="LZ172" s="111"/>
      <c r="MA172" s="111"/>
      <c r="MB172" s="111"/>
      <c r="MC172" s="111"/>
      <c r="MD172" s="111"/>
      <c r="ME172" s="111"/>
      <c r="MF172" s="111"/>
      <c r="MG172" s="111"/>
      <c r="MH172" s="111"/>
      <c r="MI172" s="111"/>
      <c r="MJ172" s="111"/>
      <c r="MK172" s="111"/>
      <c r="ML172" s="111"/>
      <c r="MM172" s="111"/>
      <c r="MN172" s="111"/>
      <c r="MO172" s="111"/>
      <c r="MP172" s="111"/>
      <c r="MQ172" s="111"/>
      <c r="MR172" s="111"/>
      <c r="MS172" s="111"/>
      <c r="MT172" s="111"/>
      <c r="MU172" s="111"/>
      <c r="MV172" s="111"/>
      <c r="MW172" s="111"/>
      <c r="MX172" s="111"/>
      <c r="MY172" s="111"/>
      <c r="MZ172" s="111"/>
      <c r="NA172" s="111"/>
      <c r="NB172" s="111"/>
      <c r="NC172" s="111"/>
      <c r="ND172" s="111"/>
      <c r="NE172" s="111"/>
      <c r="NF172" s="111"/>
      <c r="NG172" s="111"/>
      <c r="NH172" s="111"/>
      <c r="NI172" s="111"/>
      <c r="NJ172" s="111"/>
      <c r="NK172" s="111"/>
      <c r="NL172" s="111"/>
      <c r="NM172" s="111"/>
      <c r="NN172" s="111"/>
      <c r="NO172" s="111"/>
      <c r="NP172" s="111"/>
      <c r="NQ172" s="111"/>
      <c r="NR172" s="111"/>
      <c r="NS172" s="111"/>
      <c r="NT172" s="111"/>
      <c r="NU172" s="111"/>
      <c r="NV172" s="111"/>
      <c r="NW172" s="111"/>
      <c r="NX172" s="111"/>
      <c r="NY172" s="111"/>
      <c r="NZ172" s="111"/>
      <c r="OA172" s="111"/>
      <c r="OB172" s="111"/>
      <c r="OC172" s="111"/>
      <c r="OD172" s="111"/>
      <c r="OE172" s="111"/>
      <c r="OF172" s="111"/>
      <c r="OG172" s="111"/>
      <c r="OH172" s="111"/>
      <c r="OI172" s="111"/>
      <c r="OJ172" s="111"/>
      <c r="OK172" s="111"/>
      <c r="OL172" s="111"/>
      <c r="OM172" s="111"/>
      <c r="ON172" s="111"/>
      <c r="OO172" s="111"/>
      <c r="OP172" s="111"/>
      <c r="OQ172" s="111"/>
      <c r="OR172" s="111"/>
      <c r="OS172" s="111"/>
      <c r="OT172" s="111"/>
      <c r="OU172" s="111"/>
      <c r="OV172" s="111"/>
      <c r="OW172" s="111"/>
      <c r="OX172" s="111"/>
      <c r="OY172" s="111"/>
      <c r="OZ172" s="111"/>
      <c r="PA172" s="111"/>
      <c r="PB172" s="111"/>
      <c r="PC172" s="111"/>
      <c r="PD172" s="111"/>
      <c r="PE172" s="111"/>
      <c r="PF172" s="111"/>
      <c r="PG172" s="111"/>
      <c r="PH172" s="111"/>
      <c r="PI172" s="111"/>
      <c r="PJ172" s="111"/>
      <c r="PK172" s="111"/>
      <c r="PL172" s="111"/>
      <c r="PM172" s="111"/>
      <c r="PN172" s="111"/>
      <c r="PO172" s="111"/>
      <c r="PP172" s="111"/>
      <c r="PQ172" s="111"/>
      <c r="PR172" s="111"/>
      <c r="PS172" s="111"/>
      <c r="PT172" s="111"/>
      <c r="PU172" s="111"/>
      <c r="PV172" s="111"/>
      <c r="PW172" s="111"/>
      <c r="PX172" s="111"/>
      <c r="PY172" s="111"/>
      <c r="PZ172" s="111"/>
      <c r="QA172" s="111"/>
      <c r="QB172" s="111"/>
      <c r="QC172" s="111"/>
      <c r="QD172" s="111"/>
      <c r="QE172" s="111"/>
      <c r="QF172" s="111"/>
      <c r="QG172" s="111"/>
      <c r="QH172" s="111"/>
      <c r="QI172" s="111"/>
      <c r="QJ172" s="111"/>
      <c r="QK172" s="111"/>
      <c r="QL172" s="111"/>
      <c r="QM172" s="111"/>
      <c r="QN172" s="111"/>
      <c r="QO172" s="111"/>
      <c r="QP172" s="111"/>
      <c r="QQ172" s="111"/>
      <c r="QR172" s="111"/>
      <c r="QS172" s="111"/>
      <c r="QT172" s="111"/>
      <c r="QU172" s="111"/>
      <c r="QV172" s="111"/>
      <c r="QW172" s="111"/>
      <c r="QX172" s="111"/>
      <c r="QY172" s="111"/>
      <c r="QZ172" s="111"/>
      <c r="RA172" s="111"/>
      <c r="RB172" s="111"/>
      <c r="RC172" s="111"/>
      <c r="RD172" s="111"/>
      <c r="RE172" s="111"/>
      <c r="RF172" s="111"/>
      <c r="RG172" s="111"/>
      <c r="RH172" s="111"/>
      <c r="RI172" s="111"/>
      <c r="RJ172" s="111"/>
      <c r="RK172" s="111"/>
      <c r="RL172" s="111"/>
      <c r="RM172" s="111"/>
      <c r="RN172" s="111"/>
      <c r="RO172" s="111"/>
      <c r="RP172" s="111"/>
      <c r="RQ172" s="111"/>
      <c r="RR172" s="111"/>
      <c r="RS172" s="111"/>
      <c r="RT172" s="111"/>
      <c r="RU172" s="111"/>
      <c r="RV172" s="111"/>
      <c r="RW172" s="111"/>
      <c r="RX172" s="111"/>
      <c r="RY172" s="111"/>
      <c r="RZ172" s="111"/>
      <c r="SA172" s="111"/>
      <c r="SB172" s="111"/>
      <c r="SC172" s="111"/>
      <c r="SD172" s="111"/>
      <c r="SE172" s="111"/>
      <c r="SF172" s="111"/>
      <c r="SG172" s="111"/>
      <c r="SH172" s="111"/>
      <c r="SI172" s="111"/>
      <c r="SJ172" s="111"/>
      <c r="SK172" s="111"/>
      <c r="SL172" s="111"/>
      <c r="SM172" s="111"/>
      <c r="SN172" s="111"/>
      <c r="SO172" s="111"/>
      <c r="SP172" s="111"/>
      <c r="SQ172" s="111"/>
      <c r="SR172" s="111"/>
      <c r="SS172" s="111"/>
      <c r="ST172" s="111"/>
      <c r="SU172" s="111"/>
      <c r="SV172" s="111"/>
      <c r="SW172" s="111"/>
      <c r="SX172" s="111"/>
      <c r="SY172" s="111"/>
      <c r="SZ172" s="111"/>
      <c r="TA172" s="111"/>
      <c r="TB172" s="111"/>
      <c r="TC172" s="111"/>
      <c r="TD172" s="111"/>
      <c r="TE172" s="111"/>
      <c r="TF172" s="111"/>
      <c r="TG172" s="111"/>
      <c r="TH172" s="111"/>
      <c r="TI172" s="111"/>
      <c r="TJ172" s="111"/>
      <c r="TK172" s="111"/>
      <c r="TL172" s="111"/>
      <c r="TM172" s="111"/>
      <c r="TN172" s="111"/>
    </row>
    <row r="173" spans="1:534" x14ac:dyDescent="0.2">
      <c r="A173" s="111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7"/>
      <c r="CC173" s="117"/>
      <c r="CD173" s="111"/>
      <c r="CE173" s="111"/>
      <c r="CF173" s="111"/>
      <c r="CG173" s="117"/>
      <c r="CH173" s="117"/>
      <c r="CI173" s="111"/>
      <c r="CJ173" s="111"/>
      <c r="CK173" s="111"/>
      <c r="CL173" s="117"/>
      <c r="CM173" s="111"/>
      <c r="CN173" s="117"/>
      <c r="CO173" s="117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  <c r="DJ173" s="111"/>
      <c r="DK173" s="111"/>
      <c r="DL173" s="111"/>
      <c r="DM173" s="111"/>
      <c r="DN173" s="111"/>
      <c r="DO173" s="111"/>
      <c r="DP173" s="111"/>
      <c r="DQ173" s="111"/>
      <c r="DR173" s="111"/>
      <c r="DS173" s="111"/>
      <c r="DT173" s="111"/>
      <c r="DU173" s="111"/>
      <c r="DV173" s="111"/>
      <c r="DW173" s="111"/>
      <c r="DX173" s="111"/>
      <c r="DY173" s="111"/>
      <c r="DZ173" s="111"/>
      <c r="EA173" s="111"/>
      <c r="EB173" s="111"/>
      <c r="EC173" s="111"/>
      <c r="ED173" s="111"/>
      <c r="EE173" s="111"/>
      <c r="EF173" s="111"/>
      <c r="EG173" s="111"/>
      <c r="EH173" s="111"/>
      <c r="EI173" s="111"/>
      <c r="EJ173" s="111"/>
      <c r="EK173" s="111"/>
      <c r="EL173" s="111"/>
      <c r="EM173" s="111"/>
      <c r="EN173" s="111"/>
      <c r="EO173" s="111"/>
      <c r="EP173" s="111"/>
      <c r="EQ173" s="111"/>
      <c r="ER173" s="111"/>
      <c r="ES173" s="111"/>
      <c r="ET173" s="111"/>
      <c r="EU173" s="111"/>
      <c r="EV173" s="111"/>
      <c r="EW173" s="111"/>
      <c r="EX173" s="111"/>
      <c r="EY173" s="111"/>
      <c r="EZ173" s="111"/>
      <c r="FA173" s="111"/>
      <c r="FB173" s="111"/>
      <c r="FC173" s="111"/>
      <c r="FD173" s="111"/>
      <c r="FE173" s="111"/>
      <c r="FF173" s="111"/>
      <c r="FG173" s="111"/>
      <c r="FH173" s="111"/>
      <c r="FI173" s="111"/>
      <c r="FJ173" s="111"/>
      <c r="FK173" s="111"/>
      <c r="FL173" s="111"/>
      <c r="FM173" s="111"/>
      <c r="FN173" s="111"/>
      <c r="FO173" s="111"/>
      <c r="FP173" s="111"/>
      <c r="FQ173" s="111"/>
      <c r="FR173" s="111"/>
      <c r="FS173" s="111"/>
      <c r="FT173" s="111"/>
      <c r="FU173" s="111"/>
      <c r="FV173" s="111"/>
      <c r="FW173" s="111"/>
      <c r="FX173" s="111"/>
      <c r="FY173" s="111"/>
      <c r="FZ173" s="111"/>
      <c r="GA173" s="111"/>
      <c r="GB173" s="111"/>
      <c r="GC173" s="111"/>
      <c r="GD173" s="111"/>
      <c r="GE173" s="111"/>
      <c r="GF173" s="111"/>
      <c r="GG173" s="111"/>
      <c r="GH173" s="111"/>
      <c r="GI173" s="111"/>
      <c r="GJ173" s="111"/>
      <c r="GK173" s="111"/>
      <c r="GL173" s="111"/>
      <c r="GM173" s="111"/>
      <c r="GN173" s="111"/>
      <c r="GO173" s="111"/>
      <c r="GP173" s="111"/>
      <c r="GQ173" s="111"/>
      <c r="GR173" s="111"/>
      <c r="GS173" s="111"/>
      <c r="GT173" s="111"/>
      <c r="GU173" s="111"/>
      <c r="GV173" s="111"/>
      <c r="GW173" s="111"/>
      <c r="GX173" s="111"/>
      <c r="GY173" s="111"/>
      <c r="GZ173" s="111"/>
      <c r="HA173" s="111"/>
      <c r="HB173" s="111"/>
      <c r="HC173" s="111"/>
      <c r="HD173" s="111"/>
      <c r="HE173" s="111"/>
      <c r="HF173" s="111"/>
      <c r="HG173" s="116"/>
      <c r="HH173" s="111"/>
      <c r="HI173" s="111"/>
      <c r="HJ173" s="111"/>
      <c r="HK173" s="111"/>
      <c r="HL173" s="111"/>
      <c r="HM173" s="111"/>
      <c r="HN173" s="111"/>
      <c r="HO173" s="111"/>
      <c r="HP173" s="111"/>
      <c r="HQ173" s="111"/>
      <c r="HR173" s="111"/>
      <c r="HS173" s="111"/>
      <c r="HT173" s="111"/>
      <c r="HU173" s="111"/>
      <c r="HV173" s="111"/>
      <c r="HW173" s="111"/>
      <c r="HX173" s="111"/>
      <c r="HY173" s="111"/>
      <c r="HZ173" s="111"/>
      <c r="IA173" s="111"/>
      <c r="IB173" s="111"/>
      <c r="IC173" s="111"/>
      <c r="ID173" s="111"/>
      <c r="IE173" s="111"/>
      <c r="IF173" s="111"/>
      <c r="IG173" s="111"/>
      <c r="IH173" s="111"/>
      <c r="II173" s="111"/>
      <c r="IJ173" s="111"/>
      <c r="IK173" s="111"/>
      <c r="IL173" s="111"/>
      <c r="IM173" s="111"/>
      <c r="IN173" s="111"/>
      <c r="IO173" s="111"/>
      <c r="IP173" s="111"/>
      <c r="IQ173" s="111"/>
      <c r="IR173" s="111"/>
      <c r="IS173" s="111"/>
      <c r="IT173" s="111"/>
      <c r="IU173" s="111"/>
      <c r="IV173" s="111"/>
      <c r="IW173" s="111"/>
      <c r="IX173" s="111"/>
      <c r="IY173" s="111"/>
      <c r="IZ173" s="111"/>
      <c r="JA173" s="111"/>
      <c r="JB173" s="111"/>
      <c r="JC173" s="111"/>
      <c r="JD173" s="111"/>
      <c r="JE173" s="111"/>
      <c r="JF173" s="111"/>
      <c r="JG173" s="111"/>
      <c r="JH173" s="111"/>
      <c r="JI173" s="111"/>
      <c r="JJ173" s="111"/>
      <c r="JK173" s="111"/>
      <c r="JL173" s="111"/>
      <c r="JM173" s="111"/>
      <c r="JN173" s="111"/>
      <c r="JO173" s="111"/>
      <c r="JP173" s="111"/>
      <c r="JQ173" s="111"/>
      <c r="JR173" s="111"/>
      <c r="JS173" s="111"/>
      <c r="JT173" s="111"/>
      <c r="JU173" s="111"/>
      <c r="JV173" s="111"/>
      <c r="JW173" s="111"/>
      <c r="JX173" s="111"/>
      <c r="JY173" s="111"/>
      <c r="JZ173" s="111"/>
      <c r="KA173" s="111"/>
      <c r="KB173" s="111"/>
      <c r="KC173" s="111"/>
      <c r="KD173" s="111"/>
      <c r="KE173" s="111"/>
      <c r="KF173" s="111"/>
      <c r="KG173" s="111"/>
      <c r="KH173" s="111"/>
      <c r="KI173" s="111"/>
      <c r="KJ173" s="111"/>
      <c r="KK173" s="111"/>
      <c r="KL173" s="111"/>
      <c r="KM173" s="111"/>
      <c r="KN173" s="111"/>
      <c r="KO173" s="111"/>
      <c r="KP173" s="111"/>
      <c r="KQ173" s="111"/>
      <c r="KR173" s="111"/>
      <c r="KS173" s="111"/>
      <c r="KT173" s="111"/>
      <c r="KU173" s="111"/>
      <c r="KV173" s="111"/>
      <c r="KW173" s="111"/>
      <c r="KX173" s="111"/>
      <c r="KY173" s="111"/>
      <c r="KZ173" s="111"/>
      <c r="LA173" s="111"/>
      <c r="LB173" s="111"/>
      <c r="LC173" s="111"/>
      <c r="LD173" s="111"/>
      <c r="LE173" s="111"/>
      <c r="LF173" s="111"/>
      <c r="LG173" s="111"/>
      <c r="LH173" s="111"/>
      <c r="LI173" s="111"/>
      <c r="LJ173" s="111"/>
      <c r="LK173" s="111"/>
      <c r="LL173" s="111"/>
      <c r="LM173" s="111"/>
      <c r="LN173" s="111"/>
      <c r="LO173" s="111"/>
      <c r="LP173" s="111"/>
      <c r="LQ173" s="111"/>
      <c r="LR173" s="111"/>
      <c r="LS173" s="111"/>
      <c r="LT173" s="111"/>
      <c r="LU173" s="111"/>
      <c r="LV173" s="111"/>
      <c r="LW173" s="111"/>
      <c r="LX173" s="111"/>
      <c r="LY173" s="111"/>
      <c r="LZ173" s="111"/>
      <c r="MA173" s="111"/>
      <c r="MB173" s="111"/>
      <c r="MC173" s="111"/>
      <c r="MD173" s="111"/>
      <c r="ME173" s="111"/>
      <c r="MF173" s="111"/>
      <c r="MG173" s="111"/>
      <c r="MH173" s="111"/>
      <c r="MI173" s="111"/>
      <c r="MJ173" s="111"/>
      <c r="MK173" s="111"/>
      <c r="ML173" s="111"/>
      <c r="MM173" s="111"/>
      <c r="MN173" s="111"/>
      <c r="MO173" s="111"/>
      <c r="MP173" s="111"/>
      <c r="MQ173" s="111"/>
      <c r="MR173" s="111"/>
      <c r="MS173" s="111"/>
      <c r="MT173" s="111"/>
      <c r="MU173" s="111"/>
      <c r="MV173" s="111"/>
      <c r="MW173" s="111"/>
      <c r="MX173" s="111"/>
      <c r="MY173" s="111"/>
      <c r="MZ173" s="111"/>
      <c r="NA173" s="111"/>
      <c r="NB173" s="111"/>
      <c r="NC173" s="111"/>
      <c r="ND173" s="111"/>
      <c r="NE173" s="111"/>
      <c r="NF173" s="111"/>
      <c r="NG173" s="111"/>
      <c r="NH173" s="111"/>
      <c r="NI173" s="111"/>
      <c r="NJ173" s="111"/>
      <c r="NK173" s="111"/>
      <c r="NL173" s="111"/>
      <c r="NM173" s="111"/>
      <c r="NN173" s="111"/>
      <c r="NO173" s="111"/>
      <c r="NP173" s="111"/>
      <c r="NQ173" s="111"/>
      <c r="NR173" s="111"/>
      <c r="NS173" s="111"/>
      <c r="NT173" s="111"/>
      <c r="NU173" s="111"/>
      <c r="NV173" s="111"/>
      <c r="NW173" s="111"/>
      <c r="NX173" s="111"/>
      <c r="NY173" s="111"/>
      <c r="NZ173" s="111"/>
      <c r="OA173" s="111"/>
      <c r="OB173" s="111"/>
      <c r="OC173" s="111"/>
      <c r="OD173" s="111"/>
      <c r="OE173" s="111"/>
      <c r="OF173" s="111"/>
      <c r="OG173" s="111"/>
      <c r="OH173" s="111"/>
      <c r="OI173" s="111"/>
      <c r="OJ173" s="111"/>
      <c r="OK173" s="111"/>
      <c r="OL173" s="111"/>
      <c r="OM173" s="111"/>
      <c r="ON173" s="111"/>
      <c r="OO173" s="111"/>
      <c r="OP173" s="111"/>
      <c r="OQ173" s="111"/>
      <c r="OR173" s="111"/>
      <c r="OS173" s="111"/>
      <c r="OT173" s="111"/>
      <c r="OU173" s="111"/>
      <c r="OV173" s="111"/>
      <c r="OW173" s="111"/>
      <c r="OX173" s="111"/>
      <c r="OY173" s="111"/>
      <c r="OZ173" s="111"/>
      <c r="PA173" s="111"/>
      <c r="PB173" s="111"/>
      <c r="PC173" s="111"/>
      <c r="PD173" s="111"/>
      <c r="PE173" s="111"/>
      <c r="PF173" s="111"/>
      <c r="PG173" s="111"/>
      <c r="PH173" s="111"/>
      <c r="PI173" s="111"/>
      <c r="PJ173" s="111"/>
      <c r="PK173" s="111"/>
      <c r="PL173" s="111"/>
      <c r="PM173" s="111"/>
      <c r="PN173" s="111"/>
      <c r="PO173" s="111"/>
      <c r="PP173" s="111"/>
      <c r="PQ173" s="111"/>
      <c r="PR173" s="111"/>
      <c r="PS173" s="111"/>
      <c r="PT173" s="111"/>
      <c r="PU173" s="111"/>
      <c r="PV173" s="111"/>
      <c r="PW173" s="111"/>
      <c r="PX173" s="111"/>
      <c r="PY173" s="111"/>
      <c r="PZ173" s="111"/>
      <c r="QA173" s="111"/>
      <c r="QB173" s="111"/>
      <c r="QC173" s="111"/>
      <c r="QD173" s="111"/>
      <c r="QE173" s="111"/>
      <c r="QF173" s="111"/>
      <c r="QG173" s="111"/>
      <c r="QH173" s="111"/>
      <c r="QI173" s="111"/>
      <c r="QJ173" s="111"/>
      <c r="QK173" s="111"/>
      <c r="QL173" s="111"/>
      <c r="QM173" s="111"/>
      <c r="QN173" s="111"/>
      <c r="QO173" s="111"/>
      <c r="QP173" s="111"/>
      <c r="QQ173" s="111"/>
      <c r="QR173" s="111"/>
      <c r="QS173" s="111"/>
      <c r="QT173" s="111"/>
      <c r="QU173" s="111"/>
      <c r="QV173" s="111"/>
      <c r="QW173" s="111"/>
      <c r="QX173" s="111"/>
      <c r="QY173" s="111"/>
      <c r="QZ173" s="111"/>
      <c r="RA173" s="111"/>
      <c r="RB173" s="111"/>
      <c r="RC173" s="111"/>
      <c r="RD173" s="111"/>
      <c r="RE173" s="111"/>
      <c r="RF173" s="111"/>
      <c r="RG173" s="111"/>
      <c r="RH173" s="111"/>
      <c r="RI173" s="111"/>
      <c r="RJ173" s="111"/>
      <c r="RK173" s="111"/>
      <c r="RL173" s="111"/>
      <c r="RM173" s="111"/>
      <c r="RN173" s="111"/>
      <c r="RO173" s="111"/>
      <c r="RP173" s="111"/>
      <c r="RQ173" s="111"/>
      <c r="RR173" s="111"/>
      <c r="RS173" s="111"/>
      <c r="RT173" s="111"/>
      <c r="RU173" s="111"/>
      <c r="RV173" s="111"/>
      <c r="RW173" s="111"/>
      <c r="RX173" s="111"/>
      <c r="RY173" s="111"/>
      <c r="RZ173" s="111"/>
      <c r="SA173" s="111"/>
      <c r="SB173" s="111"/>
      <c r="SC173" s="111"/>
      <c r="SD173" s="111"/>
      <c r="SE173" s="111"/>
      <c r="SF173" s="111"/>
      <c r="SG173" s="111"/>
      <c r="SH173" s="111"/>
      <c r="SI173" s="111"/>
      <c r="SJ173" s="111"/>
      <c r="SK173" s="111"/>
      <c r="SL173" s="111"/>
      <c r="SM173" s="111"/>
      <c r="SN173" s="111"/>
      <c r="SO173" s="111"/>
      <c r="SP173" s="111"/>
      <c r="SQ173" s="111"/>
      <c r="SR173" s="111"/>
      <c r="SS173" s="111"/>
      <c r="ST173" s="111"/>
      <c r="SU173" s="111"/>
      <c r="SV173" s="111"/>
      <c r="SW173" s="111"/>
      <c r="SX173" s="111"/>
      <c r="SY173" s="111"/>
      <c r="SZ173" s="111"/>
      <c r="TA173" s="111"/>
      <c r="TB173" s="111"/>
      <c r="TC173" s="111"/>
      <c r="TD173" s="111"/>
      <c r="TE173" s="111"/>
      <c r="TF173" s="111"/>
      <c r="TG173" s="111"/>
      <c r="TH173" s="111"/>
      <c r="TI173" s="111"/>
      <c r="TJ173" s="111"/>
      <c r="TK173" s="111"/>
      <c r="TL173" s="111"/>
      <c r="TM173" s="111"/>
      <c r="TN173" s="111"/>
    </row>
    <row r="174" spans="1:534" x14ac:dyDescent="0.2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7"/>
      <c r="CC174" s="117"/>
      <c r="CD174" s="111"/>
      <c r="CE174" s="111"/>
      <c r="CF174" s="111"/>
      <c r="CG174" s="117"/>
      <c r="CH174" s="117"/>
      <c r="CI174" s="111"/>
      <c r="CJ174" s="111"/>
      <c r="CK174" s="111"/>
      <c r="CL174" s="117"/>
      <c r="CM174" s="111"/>
      <c r="CN174" s="117"/>
      <c r="CO174" s="117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  <c r="DJ174" s="111"/>
      <c r="DK174" s="111"/>
      <c r="DL174" s="111"/>
      <c r="DM174" s="111"/>
      <c r="DN174" s="111"/>
      <c r="DO174" s="111"/>
      <c r="DP174" s="111"/>
      <c r="DQ174" s="111"/>
      <c r="DR174" s="111"/>
      <c r="DS174" s="111"/>
      <c r="DT174" s="111"/>
      <c r="DU174" s="111"/>
      <c r="DV174" s="111"/>
      <c r="DW174" s="111"/>
      <c r="DX174" s="111"/>
      <c r="DY174" s="111"/>
      <c r="DZ174" s="111"/>
      <c r="EA174" s="111"/>
      <c r="EB174" s="111"/>
      <c r="EC174" s="111"/>
      <c r="ED174" s="111"/>
      <c r="EE174" s="111"/>
      <c r="EF174" s="111"/>
      <c r="EG174" s="111"/>
      <c r="EH174" s="111"/>
      <c r="EI174" s="111"/>
      <c r="EJ174" s="111"/>
      <c r="EK174" s="111"/>
      <c r="EL174" s="111"/>
      <c r="EM174" s="111"/>
      <c r="EN174" s="111"/>
      <c r="EO174" s="111"/>
      <c r="EP174" s="111"/>
      <c r="EQ174" s="111"/>
      <c r="ER174" s="111"/>
      <c r="ES174" s="111"/>
      <c r="ET174" s="111"/>
      <c r="EU174" s="111"/>
      <c r="EV174" s="111"/>
      <c r="EW174" s="111"/>
      <c r="EX174" s="111"/>
      <c r="EY174" s="111"/>
      <c r="EZ174" s="111"/>
      <c r="FA174" s="111"/>
      <c r="FB174" s="111"/>
      <c r="FC174" s="111"/>
      <c r="FD174" s="111"/>
      <c r="FE174" s="111"/>
      <c r="FF174" s="111"/>
      <c r="FG174" s="111"/>
      <c r="FH174" s="111"/>
      <c r="FI174" s="111"/>
      <c r="FJ174" s="111"/>
      <c r="FK174" s="111"/>
      <c r="FL174" s="111"/>
      <c r="FM174" s="111"/>
      <c r="FN174" s="111"/>
      <c r="FO174" s="111"/>
      <c r="FP174" s="111"/>
      <c r="FQ174" s="111"/>
      <c r="FR174" s="111"/>
      <c r="FS174" s="111"/>
      <c r="FT174" s="111"/>
      <c r="FU174" s="111"/>
      <c r="FV174" s="111"/>
      <c r="FW174" s="111"/>
      <c r="FX174" s="111"/>
      <c r="FY174" s="111"/>
      <c r="FZ174" s="111"/>
      <c r="GA174" s="111"/>
      <c r="GB174" s="111"/>
      <c r="GC174" s="111"/>
      <c r="GD174" s="111"/>
      <c r="GE174" s="111"/>
      <c r="GF174" s="111"/>
      <c r="GG174" s="111"/>
      <c r="GH174" s="111"/>
      <c r="GI174" s="111"/>
      <c r="GJ174" s="111"/>
      <c r="GK174" s="111"/>
      <c r="GL174" s="111"/>
      <c r="GM174" s="111"/>
      <c r="GN174" s="111"/>
      <c r="GO174" s="111"/>
      <c r="GP174" s="111"/>
      <c r="GQ174" s="111"/>
      <c r="GR174" s="111"/>
      <c r="GS174" s="111"/>
      <c r="GT174" s="111"/>
      <c r="GU174" s="111"/>
      <c r="GV174" s="111"/>
      <c r="GW174" s="111"/>
      <c r="GX174" s="111"/>
      <c r="GY174" s="111"/>
      <c r="GZ174" s="111"/>
      <c r="HA174" s="111"/>
      <c r="HB174" s="111"/>
      <c r="HC174" s="111"/>
      <c r="HD174" s="111"/>
      <c r="HE174" s="111"/>
      <c r="HF174" s="111"/>
      <c r="HG174" s="116"/>
      <c r="HH174" s="111"/>
      <c r="HI174" s="111"/>
      <c r="HJ174" s="111"/>
      <c r="HK174" s="111"/>
      <c r="HL174" s="111"/>
      <c r="HM174" s="111"/>
      <c r="HN174" s="111"/>
      <c r="HO174" s="111"/>
      <c r="HP174" s="111"/>
      <c r="HQ174" s="111"/>
      <c r="HR174" s="111"/>
      <c r="HS174" s="111"/>
      <c r="HT174" s="111"/>
      <c r="HU174" s="111"/>
      <c r="HV174" s="111"/>
      <c r="HW174" s="111"/>
      <c r="HX174" s="111"/>
      <c r="HY174" s="111"/>
      <c r="HZ174" s="111"/>
      <c r="IA174" s="111"/>
      <c r="IB174" s="111"/>
      <c r="IC174" s="111"/>
      <c r="ID174" s="111"/>
      <c r="IE174" s="111"/>
      <c r="IF174" s="111"/>
      <c r="IG174" s="111"/>
      <c r="IH174" s="111"/>
      <c r="II174" s="111"/>
      <c r="IJ174" s="111"/>
      <c r="IK174" s="111"/>
      <c r="IL174" s="111"/>
      <c r="IM174" s="111"/>
      <c r="IN174" s="111"/>
      <c r="IO174" s="111"/>
      <c r="IP174" s="111"/>
      <c r="IQ174" s="111"/>
      <c r="IR174" s="111"/>
      <c r="IS174" s="111"/>
      <c r="IT174" s="111"/>
      <c r="IU174" s="111"/>
      <c r="IV174" s="111"/>
      <c r="IW174" s="111"/>
      <c r="IX174" s="111"/>
      <c r="IY174" s="111"/>
      <c r="IZ174" s="111"/>
      <c r="JA174" s="111"/>
      <c r="JB174" s="111"/>
      <c r="JC174" s="111"/>
      <c r="JD174" s="111"/>
      <c r="JE174" s="111"/>
      <c r="JF174" s="111"/>
      <c r="JG174" s="111"/>
      <c r="JH174" s="111"/>
      <c r="JI174" s="111"/>
      <c r="JJ174" s="111"/>
      <c r="JK174" s="111"/>
      <c r="JL174" s="111"/>
      <c r="JM174" s="111"/>
      <c r="JN174" s="111"/>
      <c r="JO174" s="111"/>
      <c r="JP174" s="111"/>
      <c r="JQ174" s="111"/>
      <c r="JR174" s="111"/>
      <c r="JS174" s="111"/>
      <c r="JT174" s="111"/>
      <c r="JU174" s="111"/>
      <c r="JV174" s="111"/>
      <c r="JW174" s="111"/>
      <c r="JX174" s="111"/>
      <c r="JY174" s="111"/>
      <c r="JZ174" s="111"/>
      <c r="KA174" s="111"/>
      <c r="KB174" s="111"/>
      <c r="KC174" s="111"/>
      <c r="KD174" s="111"/>
      <c r="KE174" s="111"/>
      <c r="KF174" s="111"/>
      <c r="KG174" s="111"/>
      <c r="KH174" s="111"/>
      <c r="KI174" s="111"/>
      <c r="KJ174" s="111"/>
      <c r="KK174" s="111"/>
      <c r="KL174" s="111"/>
      <c r="KM174" s="111"/>
      <c r="KN174" s="111"/>
      <c r="KO174" s="111"/>
      <c r="KP174" s="111"/>
      <c r="KQ174" s="111"/>
      <c r="KR174" s="111"/>
      <c r="KS174" s="111"/>
      <c r="KT174" s="111"/>
      <c r="KU174" s="111"/>
      <c r="KV174" s="111"/>
      <c r="KW174" s="111"/>
      <c r="KX174" s="111"/>
      <c r="KY174" s="111"/>
      <c r="KZ174" s="111"/>
      <c r="LA174" s="111"/>
      <c r="LB174" s="111"/>
      <c r="LC174" s="111"/>
      <c r="LD174" s="111"/>
      <c r="LE174" s="111"/>
      <c r="LF174" s="111"/>
      <c r="LG174" s="111"/>
      <c r="LH174" s="111"/>
      <c r="LI174" s="111"/>
      <c r="LJ174" s="111"/>
      <c r="LK174" s="111"/>
      <c r="LL174" s="111"/>
      <c r="LM174" s="111"/>
      <c r="LN174" s="111"/>
      <c r="LO174" s="111"/>
      <c r="LP174" s="111"/>
      <c r="LQ174" s="111"/>
      <c r="LR174" s="111"/>
      <c r="LS174" s="111"/>
      <c r="LT174" s="111"/>
      <c r="LU174" s="111"/>
      <c r="LV174" s="111"/>
      <c r="LW174" s="111"/>
      <c r="LX174" s="111"/>
      <c r="LY174" s="111"/>
      <c r="LZ174" s="111"/>
      <c r="MA174" s="111"/>
      <c r="MB174" s="111"/>
      <c r="MC174" s="111"/>
      <c r="MD174" s="111"/>
      <c r="ME174" s="111"/>
      <c r="MF174" s="111"/>
      <c r="MG174" s="111"/>
      <c r="MH174" s="111"/>
      <c r="MI174" s="111"/>
      <c r="MJ174" s="111"/>
      <c r="MK174" s="111"/>
      <c r="ML174" s="111"/>
      <c r="MM174" s="111"/>
      <c r="MN174" s="111"/>
      <c r="MO174" s="111"/>
      <c r="MP174" s="111"/>
      <c r="MQ174" s="111"/>
      <c r="MR174" s="111"/>
      <c r="MS174" s="111"/>
      <c r="MT174" s="111"/>
      <c r="MU174" s="111"/>
      <c r="MV174" s="111"/>
      <c r="MW174" s="111"/>
      <c r="MX174" s="111"/>
      <c r="MY174" s="111"/>
      <c r="MZ174" s="111"/>
      <c r="NA174" s="111"/>
      <c r="NB174" s="111"/>
      <c r="NC174" s="111"/>
      <c r="ND174" s="111"/>
      <c r="NE174" s="111"/>
      <c r="NF174" s="111"/>
      <c r="NG174" s="111"/>
      <c r="NH174" s="111"/>
      <c r="NI174" s="111"/>
      <c r="NJ174" s="111"/>
      <c r="NK174" s="111"/>
      <c r="NL174" s="111"/>
      <c r="NM174" s="111"/>
      <c r="NN174" s="111"/>
      <c r="NO174" s="111"/>
      <c r="NP174" s="111"/>
      <c r="NQ174" s="111"/>
      <c r="NR174" s="111"/>
      <c r="NS174" s="111"/>
      <c r="NT174" s="111"/>
      <c r="NU174" s="111"/>
      <c r="NV174" s="111"/>
      <c r="NW174" s="111"/>
      <c r="NX174" s="111"/>
      <c r="NY174" s="111"/>
      <c r="NZ174" s="111"/>
      <c r="OA174" s="111"/>
      <c r="OB174" s="111"/>
      <c r="OC174" s="111"/>
      <c r="OD174" s="111"/>
      <c r="OE174" s="111"/>
      <c r="OF174" s="111"/>
      <c r="OG174" s="111"/>
      <c r="OH174" s="111"/>
      <c r="OI174" s="111"/>
      <c r="OJ174" s="111"/>
      <c r="OK174" s="111"/>
      <c r="OL174" s="111"/>
      <c r="OM174" s="111"/>
      <c r="ON174" s="111"/>
      <c r="OO174" s="111"/>
      <c r="OP174" s="111"/>
      <c r="OQ174" s="111"/>
      <c r="OR174" s="111"/>
      <c r="OS174" s="111"/>
      <c r="OT174" s="111"/>
      <c r="OU174" s="111"/>
      <c r="OV174" s="111"/>
      <c r="OW174" s="111"/>
      <c r="OX174" s="111"/>
      <c r="OY174" s="111"/>
      <c r="OZ174" s="111"/>
      <c r="PA174" s="111"/>
      <c r="PB174" s="111"/>
      <c r="PC174" s="111"/>
      <c r="PD174" s="111"/>
      <c r="PE174" s="111"/>
      <c r="PF174" s="111"/>
      <c r="PG174" s="111"/>
      <c r="PH174" s="111"/>
      <c r="PI174" s="111"/>
      <c r="PJ174" s="111"/>
      <c r="PK174" s="111"/>
      <c r="PL174" s="111"/>
      <c r="PM174" s="111"/>
      <c r="PN174" s="111"/>
      <c r="PO174" s="111"/>
      <c r="PP174" s="111"/>
      <c r="PQ174" s="111"/>
      <c r="PR174" s="111"/>
      <c r="PS174" s="111"/>
      <c r="PT174" s="111"/>
      <c r="PU174" s="111"/>
      <c r="PV174" s="111"/>
      <c r="PW174" s="111"/>
      <c r="PX174" s="111"/>
      <c r="PY174" s="111"/>
      <c r="PZ174" s="111"/>
      <c r="QA174" s="111"/>
      <c r="QB174" s="111"/>
      <c r="QC174" s="111"/>
      <c r="QD174" s="111"/>
      <c r="QE174" s="111"/>
      <c r="QF174" s="111"/>
      <c r="QG174" s="111"/>
      <c r="QH174" s="111"/>
      <c r="QI174" s="111"/>
      <c r="QJ174" s="111"/>
      <c r="QK174" s="111"/>
      <c r="QL174" s="111"/>
      <c r="QM174" s="111"/>
      <c r="QN174" s="111"/>
      <c r="QO174" s="111"/>
      <c r="QP174" s="111"/>
      <c r="QQ174" s="111"/>
      <c r="QR174" s="111"/>
      <c r="QS174" s="111"/>
      <c r="QT174" s="111"/>
      <c r="QU174" s="111"/>
      <c r="QV174" s="111"/>
      <c r="QW174" s="111"/>
      <c r="QX174" s="111"/>
      <c r="QY174" s="111"/>
      <c r="QZ174" s="111"/>
      <c r="RA174" s="111"/>
      <c r="RB174" s="111"/>
      <c r="RC174" s="111"/>
      <c r="RD174" s="111"/>
      <c r="RE174" s="111"/>
      <c r="RF174" s="111"/>
      <c r="RG174" s="111"/>
      <c r="RH174" s="111"/>
      <c r="RI174" s="111"/>
      <c r="RJ174" s="111"/>
      <c r="RK174" s="111"/>
      <c r="RL174" s="111"/>
      <c r="RM174" s="111"/>
      <c r="RN174" s="111"/>
      <c r="RO174" s="111"/>
      <c r="RP174" s="111"/>
      <c r="RQ174" s="111"/>
      <c r="RR174" s="111"/>
      <c r="RS174" s="111"/>
      <c r="RT174" s="111"/>
      <c r="RU174" s="111"/>
      <c r="RV174" s="111"/>
      <c r="RW174" s="111"/>
      <c r="RX174" s="111"/>
      <c r="RY174" s="111"/>
      <c r="RZ174" s="111"/>
      <c r="SA174" s="111"/>
      <c r="SB174" s="111"/>
      <c r="SC174" s="111"/>
      <c r="SD174" s="111"/>
      <c r="SE174" s="111"/>
      <c r="SF174" s="111"/>
      <c r="SG174" s="111"/>
      <c r="SH174" s="111"/>
      <c r="SI174" s="111"/>
      <c r="SJ174" s="111"/>
      <c r="SK174" s="111"/>
      <c r="SL174" s="111"/>
      <c r="SM174" s="111"/>
      <c r="SN174" s="111"/>
      <c r="SO174" s="111"/>
      <c r="SP174" s="111"/>
      <c r="SQ174" s="111"/>
      <c r="SR174" s="111"/>
      <c r="SS174" s="111"/>
      <c r="ST174" s="111"/>
      <c r="SU174" s="111"/>
      <c r="SV174" s="111"/>
      <c r="SW174" s="111"/>
      <c r="SX174" s="111"/>
      <c r="SY174" s="111"/>
      <c r="SZ174" s="111"/>
      <c r="TA174" s="111"/>
      <c r="TB174" s="111"/>
      <c r="TC174" s="111"/>
      <c r="TD174" s="111"/>
      <c r="TE174" s="111"/>
      <c r="TF174" s="111"/>
      <c r="TG174" s="111"/>
      <c r="TH174" s="111"/>
      <c r="TI174" s="111"/>
      <c r="TJ174" s="111"/>
      <c r="TK174" s="111"/>
      <c r="TL174" s="111"/>
      <c r="TM174" s="111"/>
      <c r="TN174" s="111"/>
    </row>
    <row r="175" spans="1:534" x14ac:dyDescent="0.2">
      <c r="A175" s="111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7"/>
      <c r="CC175" s="117"/>
      <c r="CD175" s="111"/>
      <c r="CE175" s="111"/>
      <c r="CF175" s="111"/>
      <c r="CG175" s="117"/>
      <c r="CH175" s="117"/>
      <c r="CI175" s="111"/>
      <c r="CJ175" s="111"/>
      <c r="CK175" s="111"/>
      <c r="CL175" s="117"/>
      <c r="CM175" s="111"/>
      <c r="CN175" s="117"/>
      <c r="CO175" s="117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  <c r="DJ175" s="111"/>
      <c r="DK175" s="111"/>
      <c r="DL175" s="111"/>
      <c r="DM175" s="111"/>
      <c r="DN175" s="111"/>
      <c r="DO175" s="111"/>
      <c r="DP175" s="111"/>
      <c r="DQ175" s="111"/>
      <c r="DR175" s="111"/>
      <c r="DS175" s="111"/>
      <c r="DT175" s="111"/>
      <c r="DU175" s="111"/>
      <c r="DV175" s="111"/>
      <c r="DW175" s="111"/>
      <c r="DX175" s="111"/>
      <c r="DY175" s="111"/>
      <c r="DZ175" s="111"/>
      <c r="EA175" s="111"/>
      <c r="EB175" s="111"/>
      <c r="EC175" s="111"/>
      <c r="ED175" s="111"/>
      <c r="EE175" s="111"/>
      <c r="EF175" s="111"/>
      <c r="EG175" s="111"/>
      <c r="EH175" s="111"/>
      <c r="EI175" s="111"/>
      <c r="EJ175" s="111"/>
      <c r="EK175" s="111"/>
      <c r="EL175" s="111"/>
      <c r="EM175" s="111"/>
      <c r="EN175" s="111"/>
      <c r="EO175" s="111"/>
      <c r="EP175" s="111"/>
      <c r="EQ175" s="111"/>
      <c r="ER175" s="111"/>
      <c r="ES175" s="111"/>
      <c r="ET175" s="111"/>
      <c r="EU175" s="111"/>
      <c r="EV175" s="111"/>
      <c r="EW175" s="111"/>
      <c r="EX175" s="111"/>
      <c r="EY175" s="111"/>
      <c r="EZ175" s="111"/>
      <c r="FA175" s="111"/>
      <c r="FB175" s="111"/>
      <c r="FC175" s="111"/>
      <c r="FD175" s="111"/>
      <c r="FE175" s="111"/>
      <c r="FF175" s="111"/>
      <c r="FG175" s="111"/>
      <c r="FH175" s="111"/>
      <c r="FI175" s="111"/>
      <c r="FJ175" s="111"/>
      <c r="FK175" s="111"/>
      <c r="FL175" s="111"/>
      <c r="FM175" s="111"/>
      <c r="FN175" s="111"/>
      <c r="FO175" s="111"/>
      <c r="FP175" s="111"/>
      <c r="FQ175" s="111"/>
      <c r="FR175" s="111"/>
      <c r="FS175" s="111"/>
      <c r="FT175" s="111"/>
      <c r="FU175" s="111"/>
      <c r="FV175" s="111"/>
      <c r="FW175" s="111"/>
      <c r="FX175" s="111"/>
      <c r="FY175" s="111"/>
      <c r="FZ175" s="111"/>
      <c r="GA175" s="111"/>
      <c r="GB175" s="111"/>
      <c r="GC175" s="111"/>
      <c r="GD175" s="111"/>
      <c r="GE175" s="111"/>
      <c r="GF175" s="111"/>
      <c r="GG175" s="111"/>
      <c r="GH175" s="111"/>
      <c r="GI175" s="111"/>
      <c r="GJ175" s="111"/>
      <c r="GK175" s="111"/>
      <c r="GL175" s="111"/>
      <c r="GM175" s="111"/>
      <c r="GN175" s="111"/>
      <c r="GO175" s="111"/>
      <c r="GP175" s="111"/>
      <c r="GQ175" s="111"/>
      <c r="GR175" s="111"/>
      <c r="GS175" s="111"/>
      <c r="GT175" s="111"/>
      <c r="GU175" s="111"/>
      <c r="GV175" s="111"/>
      <c r="GW175" s="111"/>
      <c r="GX175" s="111"/>
      <c r="GY175" s="111"/>
      <c r="GZ175" s="111"/>
      <c r="HA175" s="111"/>
      <c r="HB175" s="111"/>
      <c r="HC175" s="111"/>
      <c r="HD175" s="111"/>
      <c r="HE175" s="111"/>
      <c r="HF175" s="111"/>
      <c r="HG175" s="116"/>
      <c r="HH175" s="111"/>
      <c r="HI175" s="111"/>
      <c r="HJ175" s="111"/>
      <c r="HK175" s="111"/>
      <c r="HL175" s="111"/>
      <c r="HM175" s="111"/>
      <c r="HN175" s="111"/>
      <c r="HO175" s="111"/>
      <c r="HP175" s="111"/>
      <c r="HQ175" s="111"/>
      <c r="HR175" s="111"/>
      <c r="HS175" s="111"/>
      <c r="HT175" s="111"/>
      <c r="HU175" s="111"/>
      <c r="HV175" s="111"/>
      <c r="HW175" s="111"/>
      <c r="HX175" s="111"/>
      <c r="HY175" s="111"/>
      <c r="HZ175" s="111"/>
      <c r="IA175" s="111"/>
      <c r="IB175" s="111"/>
      <c r="IC175" s="111"/>
      <c r="ID175" s="111"/>
      <c r="IE175" s="111"/>
      <c r="IF175" s="111"/>
      <c r="IG175" s="111"/>
      <c r="IH175" s="111"/>
      <c r="II175" s="111"/>
      <c r="IJ175" s="111"/>
      <c r="IK175" s="111"/>
      <c r="IL175" s="111"/>
      <c r="IM175" s="111"/>
      <c r="IN175" s="111"/>
      <c r="IO175" s="111"/>
      <c r="IP175" s="111"/>
      <c r="IQ175" s="111"/>
      <c r="IR175" s="111"/>
      <c r="IS175" s="111"/>
      <c r="IT175" s="111"/>
      <c r="IU175" s="111"/>
      <c r="IV175" s="111"/>
      <c r="IW175" s="111"/>
      <c r="IX175" s="111"/>
      <c r="IY175" s="111"/>
      <c r="IZ175" s="111"/>
      <c r="JA175" s="111"/>
      <c r="JB175" s="111"/>
      <c r="JC175" s="111"/>
      <c r="JD175" s="111"/>
      <c r="JE175" s="111"/>
      <c r="JF175" s="111"/>
      <c r="JG175" s="111"/>
      <c r="JH175" s="111"/>
      <c r="JI175" s="111"/>
      <c r="JJ175" s="111"/>
      <c r="JK175" s="111"/>
      <c r="JL175" s="111"/>
      <c r="JM175" s="111"/>
      <c r="JN175" s="111"/>
      <c r="JO175" s="111"/>
      <c r="JP175" s="111"/>
      <c r="JQ175" s="111"/>
      <c r="JR175" s="111"/>
      <c r="JS175" s="111"/>
      <c r="JT175" s="111"/>
      <c r="JU175" s="111"/>
      <c r="JV175" s="111"/>
      <c r="JW175" s="111"/>
      <c r="JX175" s="111"/>
      <c r="JY175" s="111"/>
      <c r="JZ175" s="111"/>
      <c r="KA175" s="111"/>
      <c r="KB175" s="111"/>
      <c r="KC175" s="111"/>
      <c r="KD175" s="111"/>
      <c r="KE175" s="111"/>
      <c r="KF175" s="111"/>
      <c r="KG175" s="111"/>
      <c r="KH175" s="111"/>
      <c r="KI175" s="111"/>
      <c r="KJ175" s="111"/>
      <c r="KK175" s="111"/>
      <c r="KL175" s="111"/>
      <c r="KM175" s="111"/>
      <c r="KN175" s="111"/>
      <c r="KO175" s="111"/>
      <c r="KP175" s="111"/>
      <c r="KQ175" s="111"/>
      <c r="KR175" s="111"/>
      <c r="KS175" s="111"/>
      <c r="KT175" s="111"/>
      <c r="KU175" s="111"/>
      <c r="KV175" s="111"/>
      <c r="KW175" s="111"/>
      <c r="KX175" s="111"/>
      <c r="KY175" s="111"/>
      <c r="KZ175" s="111"/>
      <c r="LA175" s="111"/>
      <c r="LB175" s="111"/>
      <c r="LC175" s="111"/>
      <c r="LD175" s="111"/>
      <c r="LE175" s="111"/>
      <c r="LF175" s="111"/>
      <c r="LG175" s="111"/>
      <c r="LH175" s="111"/>
      <c r="LI175" s="111"/>
      <c r="LJ175" s="111"/>
      <c r="LK175" s="111"/>
      <c r="LL175" s="111"/>
      <c r="LM175" s="111"/>
      <c r="LN175" s="111"/>
      <c r="LO175" s="111"/>
      <c r="LP175" s="111"/>
      <c r="LQ175" s="111"/>
      <c r="LR175" s="111"/>
      <c r="LS175" s="111"/>
      <c r="LT175" s="111"/>
      <c r="LU175" s="111"/>
      <c r="LV175" s="111"/>
      <c r="LW175" s="111"/>
      <c r="LX175" s="111"/>
      <c r="LY175" s="111"/>
      <c r="LZ175" s="111"/>
      <c r="MA175" s="111"/>
      <c r="MB175" s="111"/>
      <c r="MC175" s="111"/>
      <c r="MD175" s="111"/>
      <c r="ME175" s="111"/>
      <c r="MF175" s="111"/>
      <c r="MG175" s="111"/>
      <c r="MH175" s="111"/>
      <c r="MI175" s="111"/>
      <c r="MJ175" s="111"/>
      <c r="MK175" s="111"/>
      <c r="ML175" s="111"/>
      <c r="MM175" s="111"/>
      <c r="MN175" s="111"/>
      <c r="MO175" s="111"/>
      <c r="MP175" s="111"/>
      <c r="MQ175" s="111"/>
      <c r="MR175" s="111"/>
      <c r="MS175" s="111"/>
      <c r="MT175" s="111"/>
      <c r="MU175" s="111"/>
      <c r="MV175" s="111"/>
      <c r="MW175" s="111"/>
      <c r="MX175" s="111"/>
      <c r="MY175" s="111"/>
      <c r="MZ175" s="111"/>
      <c r="NA175" s="111"/>
      <c r="NB175" s="111"/>
      <c r="NC175" s="111"/>
      <c r="ND175" s="111"/>
      <c r="NE175" s="111"/>
      <c r="NF175" s="111"/>
      <c r="NG175" s="111"/>
      <c r="NH175" s="111"/>
      <c r="NI175" s="111"/>
      <c r="NJ175" s="111"/>
      <c r="NK175" s="111"/>
      <c r="NL175" s="111"/>
      <c r="NM175" s="111"/>
      <c r="NN175" s="111"/>
      <c r="NO175" s="111"/>
      <c r="NP175" s="111"/>
      <c r="NQ175" s="111"/>
      <c r="NR175" s="111"/>
      <c r="NS175" s="111"/>
      <c r="NT175" s="111"/>
      <c r="NU175" s="111"/>
      <c r="NV175" s="111"/>
      <c r="NW175" s="111"/>
      <c r="NX175" s="111"/>
      <c r="NY175" s="111"/>
      <c r="NZ175" s="111"/>
      <c r="OA175" s="111"/>
      <c r="OB175" s="111"/>
      <c r="OC175" s="111"/>
      <c r="OD175" s="111"/>
      <c r="OE175" s="111"/>
      <c r="OF175" s="111"/>
      <c r="OG175" s="111"/>
      <c r="OH175" s="111"/>
      <c r="OI175" s="111"/>
      <c r="OJ175" s="111"/>
      <c r="OK175" s="111"/>
      <c r="OL175" s="111"/>
      <c r="OM175" s="111"/>
      <c r="ON175" s="111"/>
      <c r="OO175" s="111"/>
      <c r="OP175" s="111"/>
      <c r="OQ175" s="111"/>
      <c r="OR175" s="111"/>
      <c r="OS175" s="111"/>
      <c r="OT175" s="111"/>
      <c r="OU175" s="111"/>
      <c r="OV175" s="111"/>
      <c r="OW175" s="111"/>
      <c r="OX175" s="111"/>
      <c r="OY175" s="111"/>
      <c r="OZ175" s="111"/>
      <c r="PA175" s="111"/>
      <c r="PB175" s="111"/>
      <c r="PC175" s="111"/>
      <c r="PD175" s="111"/>
      <c r="PE175" s="111"/>
      <c r="PF175" s="111"/>
      <c r="PG175" s="111"/>
      <c r="PH175" s="111"/>
      <c r="PI175" s="111"/>
      <c r="PJ175" s="111"/>
      <c r="PK175" s="111"/>
      <c r="PL175" s="111"/>
      <c r="PM175" s="111"/>
      <c r="PN175" s="111"/>
      <c r="PO175" s="111"/>
      <c r="PP175" s="111"/>
      <c r="PQ175" s="111"/>
      <c r="PR175" s="111"/>
      <c r="PS175" s="111"/>
      <c r="PT175" s="111"/>
      <c r="PU175" s="111"/>
      <c r="PV175" s="111"/>
      <c r="PW175" s="111"/>
      <c r="PX175" s="111"/>
      <c r="PY175" s="111"/>
      <c r="PZ175" s="111"/>
      <c r="QA175" s="111"/>
      <c r="QB175" s="111"/>
      <c r="QC175" s="111"/>
      <c r="QD175" s="111"/>
      <c r="QE175" s="111"/>
      <c r="QF175" s="111"/>
      <c r="QG175" s="111"/>
      <c r="QH175" s="111"/>
      <c r="QI175" s="111"/>
      <c r="QJ175" s="111"/>
      <c r="QK175" s="111"/>
      <c r="QL175" s="111"/>
      <c r="QM175" s="111"/>
      <c r="QN175" s="111"/>
      <c r="QO175" s="111"/>
      <c r="QP175" s="111"/>
      <c r="QQ175" s="111"/>
      <c r="QR175" s="111"/>
      <c r="QS175" s="111"/>
      <c r="QT175" s="111"/>
      <c r="QU175" s="111"/>
      <c r="QV175" s="111"/>
      <c r="QW175" s="111"/>
      <c r="QX175" s="111"/>
      <c r="QY175" s="111"/>
      <c r="QZ175" s="111"/>
      <c r="RA175" s="111"/>
      <c r="RB175" s="111"/>
      <c r="RC175" s="111"/>
      <c r="RD175" s="111"/>
      <c r="RE175" s="111"/>
      <c r="RF175" s="111"/>
      <c r="RG175" s="111"/>
      <c r="RH175" s="111"/>
      <c r="RI175" s="111"/>
      <c r="RJ175" s="111"/>
      <c r="RK175" s="111"/>
      <c r="RL175" s="111"/>
      <c r="RM175" s="111"/>
      <c r="RN175" s="111"/>
      <c r="RO175" s="111"/>
      <c r="RP175" s="111"/>
      <c r="RQ175" s="111"/>
      <c r="RR175" s="111"/>
      <c r="RS175" s="111"/>
      <c r="RT175" s="111"/>
      <c r="RU175" s="111"/>
      <c r="RV175" s="111"/>
      <c r="RW175" s="111"/>
      <c r="RX175" s="111"/>
      <c r="RY175" s="111"/>
      <c r="RZ175" s="111"/>
      <c r="SA175" s="111"/>
      <c r="SB175" s="111"/>
      <c r="SC175" s="111"/>
      <c r="SD175" s="111"/>
      <c r="SE175" s="111"/>
      <c r="SF175" s="111"/>
      <c r="SG175" s="111"/>
      <c r="SH175" s="111"/>
      <c r="SI175" s="111"/>
      <c r="SJ175" s="111"/>
      <c r="SK175" s="111"/>
      <c r="SL175" s="111"/>
      <c r="SM175" s="111"/>
      <c r="SN175" s="111"/>
      <c r="SO175" s="111"/>
      <c r="SP175" s="111"/>
      <c r="SQ175" s="111"/>
      <c r="SR175" s="111"/>
      <c r="SS175" s="111"/>
      <c r="ST175" s="111"/>
      <c r="SU175" s="111"/>
      <c r="SV175" s="111"/>
      <c r="SW175" s="111"/>
      <c r="SX175" s="111"/>
      <c r="SY175" s="111"/>
      <c r="SZ175" s="111"/>
      <c r="TA175" s="111"/>
      <c r="TB175" s="111"/>
      <c r="TC175" s="111"/>
      <c r="TD175" s="111"/>
      <c r="TE175" s="111"/>
      <c r="TF175" s="111"/>
      <c r="TG175" s="111"/>
      <c r="TH175" s="111"/>
      <c r="TI175" s="111"/>
      <c r="TJ175" s="111"/>
      <c r="TK175" s="111"/>
      <c r="TL175" s="111"/>
      <c r="TM175" s="111"/>
      <c r="TN175" s="111"/>
    </row>
    <row r="176" spans="1:534" x14ac:dyDescent="0.2">
      <c r="A176" s="111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7"/>
      <c r="CC176" s="117"/>
      <c r="CD176" s="111"/>
      <c r="CE176" s="111"/>
      <c r="CF176" s="111"/>
      <c r="CG176" s="117"/>
      <c r="CH176" s="117"/>
      <c r="CI176" s="111"/>
      <c r="CJ176" s="111"/>
      <c r="CK176" s="111"/>
      <c r="CL176" s="117"/>
      <c r="CM176" s="111"/>
      <c r="CN176" s="117"/>
      <c r="CO176" s="117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  <c r="DJ176" s="111"/>
      <c r="DK176" s="111"/>
      <c r="DL176" s="111"/>
      <c r="DM176" s="111"/>
      <c r="DN176" s="111"/>
      <c r="DO176" s="111"/>
      <c r="DP176" s="111"/>
      <c r="DQ176" s="111"/>
      <c r="DR176" s="111"/>
      <c r="DS176" s="111"/>
      <c r="DT176" s="111"/>
      <c r="DU176" s="111"/>
      <c r="DV176" s="111"/>
      <c r="DW176" s="111"/>
      <c r="DX176" s="111"/>
      <c r="DY176" s="111"/>
      <c r="DZ176" s="111"/>
      <c r="EA176" s="111"/>
      <c r="EB176" s="111"/>
      <c r="EC176" s="111"/>
      <c r="ED176" s="111"/>
      <c r="EE176" s="111"/>
      <c r="EF176" s="111"/>
      <c r="EG176" s="111"/>
      <c r="EH176" s="111"/>
      <c r="EI176" s="111"/>
      <c r="EJ176" s="111"/>
      <c r="EK176" s="111"/>
      <c r="EL176" s="111"/>
      <c r="EM176" s="111"/>
      <c r="EN176" s="111"/>
      <c r="EO176" s="111"/>
      <c r="EP176" s="111"/>
      <c r="EQ176" s="111"/>
      <c r="ER176" s="111"/>
      <c r="ES176" s="111"/>
      <c r="ET176" s="111"/>
      <c r="EU176" s="111"/>
      <c r="EV176" s="111"/>
      <c r="EW176" s="111"/>
      <c r="EX176" s="111"/>
      <c r="EY176" s="111"/>
      <c r="EZ176" s="111"/>
      <c r="FA176" s="111"/>
      <c r="FB176" s="111"/>
      <c r="FC176" s="111"/>
      <c r="FD176" s="111"/>
      <c r="FE176" s="111"/>
      <c r="FF176" s="111"/>
      <c r="FG176" s="111"/>
      <c r="FH176" s="111"/>
      <c r="FI176" s="111"/>
      <c r="FJ176" s="111"/>
      <c r="FK176" s="111"/>
      <c r="FL176" s="111"/>
      <c r="FM176" s="111"/>
      <c r="FN176" s="111"/>
      <c r="FO176" s="111"/>
      <c r="FP176" s="111"/>
      <c r="FQ176" s="111"/>
      <c r="FR176" s="111"/>
      <c r="FS176" s="111"/>
      <c r="FT176" s="111"/>
      <c r="FU176" s="111"/>
      <c r="FV176" s="111"/>
      <c r="FW176" s="111"/>
      <c r="FX176" s="111"/>
      <c r="FY176" s="111"/>
      <c r="FZ176" s="111"/>
      <c r="GA176" s="111"/>
      <c r="GB176" s="111"/>
      <c r="GC176" s="111"/>
      <c r="GD176" s="111"/>
      <c r="GE176" s="111"/>
      <c r="GF176" s="111"/>
      <c r="GG176" s="111"/>
      <c r="GH176" s="111"/>
      <c r="GI176" s="111"/>
      <c r="GJ176" s="111"/>
      <c r="GK176" s="111"/>
      <c r="GL176" s="111"/>
      <c r="GM176" s="111"/>
      <c r="GN176" s="111"/>
      <c r="GO176" s="111"/>
      <c r="GP176" s="111"/>
      <c r="GQ176" s="111"/>
      <c r="GR176" s="111"/>
      <c r="GS176" s="111"/>
      <c r="GT176" s="111"/>
      <c r="GU176" s="111"/>
      <c r="GV176" s="111"/>
      <c r="GW176" s="111"/>
      <c r="GX176" s="111"/>
      <c r="GY176" s="111"/>
      <c r="GZ176" s="111"/>
      <c r="HA176" s="111"/>
      <c r="HB176" s="111"/>
      <c r="HC176" s="111"/>
      <c r="HD176" s="111"/>
      <c r="HE176" s="111"/>
      <c r="HF176" s="111"/>
      <c r="HG176" s="116"/>
      <c r="HH176" s="111"/>
      <c r="HI176" s="111"/>
      <c r="HJ176" s="111"/>
      <c r="HK176" s="111"/>
      <c r="HL176" s="111"/>
      <c r="HM176" s="111"/>
      <c r="HN176" s="111"/>
      <c r="HO176" s="111"/>
      <c r="HP176" s="111"/>
      <c r="HQ176" s="111"/>
      <c r="HR176" s="111"/>
      <c r="HS176" s="111"/>
      <c r="HT176" s="111"/>
      <c r="HU176" s="111"/>
      <c r="HV176" s="111"/>
      <c r="HW176" s="111"/>
      <c r="HX176" s="111"/>
      <c r="HY176" s="111"/>
      <c r="HZ176" s="111"/>
      <c r="IA176" s="111"/>
      <c r="IB176" s="111"/>
      <c r="IC176" s="111"/>
      <c r="ID176" s="111"/>
      <c r="IE176" s="111"/>
      <c r="IF176" s="111"/>
      <c r="IG176" s="111"/>
      <c r="IH176" s="111"/>
      <c r="II176" s="111"/>
      <c r="IJ176" s="111"/>
      <c r="IK176" s="111"/>
      <c r="IL176" s="111"/>
      <c r="IM176" s="111"/>
      <c r="IN176" s="111"/>
      <c r="IO176" s="111"/>
      <c r="IP176" s="111"/>
      <c r="IQ176" s="111"/>
      <c r="IR176" s="111"/>
      <c r="IS176" s="111"/>
      <c r="IT176" s="111"/>
      <c r="IU176" s="111"/>
      <c r="IV176" s="111"/>
      <c r="IW176" s="111"/>
      <c r="IX176" s="111"/>
      <c r="IY176" s="111"/>
      <c r="IZ176" s="111"/>
      <c r="JA176" s="111"/>
      <c r="JB176" s="111"/>
      <c r="JC176" s="111"/>
      <c r="JD176" s="111"/>
      <c r="JE176" s="111"/>
      <c r="JF176" s="111"/>
      <c r="JG176" s="111"/>
      <c r="JH176" s="111"/>
      <c r="JI176" s="111"/>
      <c r="JJ176" s="111"/>
      <c r="JK176" s="111"/>
      <c r="JL176" s="111"/>
      <c r="JM176" s="111"/>
      <c r="JN176" s="111"/>
      <c r="JO176" s="111"/>
      <c r="JP176" s="111"/>
      <c r="JQ176" s="111"/>
      <c r="JR176" s="111"/>
      <c r="JS176" s="111"/>
      <c r="JT176" s="111"/>
      <c r="JU176" s="111"/>
      <c r="JV176" s="111"/>
      <c r="JW176" s="111"/>
      <c r="JX176" s="111"/>
      <c r="JY176" s="111"/>
      <c r="JZ176" s="111"/>
      <c r="KA176" s="111"/>
      <c r="KB176" s="111"/>
      <c r="KC176" s="111"/>
      <c r="KD176" s="111"/>
      <c r="KE176" s="111"/>
      <c r="KF176" s="111"/>
      <c r="KG176" s="111"/>
      <c r="KH176" s="111"/>
      <c r="KI176" s="111"/>
      <c r="KJ176" s="111"/>
      <c r="KK176" s="111"/>
      <c r="KL176" s="111"/>
      <c r="KM176" s="111"/>
      <c r="KN176" s="111"/>
      <c r="KO176" s="111"/>
      <c r="KP176" s="111"/>
      <c r="KQ176" s="111"/>
      <c r="KR176" s="111"/>
      <c r="KS176" s="111"/>
      <c r="KT176" s="111"/>
      <c r="KU176" s="111"/>
      <c r="KV176" s="111"/>
      <c r="KW176" s="111"/>
      <c r="KX176" s="111"/>
      <c r="KY176" s="111"/>
      <c r="KZ176" s="111"/>
      <c r="LA176" s="111"/>
      <c r="LB176" s="111"/>
      <c r="LC176" s="111"/>
      <c r="LD176" s="111"/>
      <c r="LE176" s="111"/>
      <c r="LF176" s="111"/>
      <c r="LG176" s="111"/>
      <c r="LH176" s="111"/>
      <c r="LI176" s="111"/>
      <c r="LJ176" s="111"/>
      <c r="LK176" s="111"/>
      <c r="LL176" s="111"/>
      <c r="LM176" s="111"/>
      <c r="LN176" s="111"/>
      <c r="LO176" s="111"/>
      <c r="LP176" s="111"/>
      <c r="LQ176" s="111"/>
      <c r="LR176" s="111"/>
      <c r="LS176" s="111"/>
      <c r="LT176" s="111"/>
      <c r="LU176" s="111"/>
      <c r="LV176" s="111"/>
      <c r="LW176" s="111"/>
      <c r="LX176" s="111"/>
      <c r="LY176" s="111"/>
      <c r="LZ176" s="111"/>
      <c r="MA176" s="111"/>
      <c r="MB176" s="111"/>
      <c r="MC176" s="111"/>
      <c r="MD176" s="111"/>
      <c r="ME176" s="111"/>
      <c r="MF176" s="111"/>
      <c r="MG176" s="111"/>
      <c r="MH176" s="111"/>
      <c r="MI176" s="111"/>
      <c r="MJ176" s="111"/>
      <c r="MK176" s="111"/>
      <c r="ML176" s="111"/>
      <c r="MM176" s="111"/>
      <c r="MN176" s="111"/>
      <c r="MO176" s="111"/>
      <c r="MP176" s="111"/>
      <c r="MQ176" s="111"/>
      <c r="MR176" s="111"/>
      <c r="MS176" s="111"/>
      <c r="MT176" s="111"/>
      <c r="MU176" s="111"/>
      <c r="MV176" s="111"/>
      <c r="MW176" s="111"/>
      <c r="MX176" s="111"/>
      <c r="MY176" s="111"/>
      <c r="MZ176" s="111"/>
      <c r="NA176" s="111"/>
      <c r="NB176" s="111"/>
      <c r="NC176" s="111"/>
      <c r="ND176" s="111"/>
      <c r="NE176" s="111"/>
      <c r="NF176" s="111"/>
      <c r="NG176" s="111"/>
      <c r="NH176" s="111"/>
      <c r="NI176" s="111"/>
      <c r="NJ176" s="111"/>
      <c r="NK176" s="111"/>
      <c r="NL176" s="111"/>
      <c r="NM176" s="111"/>
      <c r="NN176" s="111"/>
      <c r="NO176" s="111"/>
      <c r="NP176" s="111"/>
      <c r="NQ176" s="111"/>
      <c r="NR176" s="111"/>
      <c r="NS176" s="111"/>
      <c r="NT176" s="111"/>
      <c r="NU176" s="111"/>
      <c r="NV176" s="111"/>
      <c r="NW176" s="111"/>
      <c r="NX176" s="111"/>
      <c r="NY176" s="111"/>
      <c r="NZ176" s="111"/>
      <c r="OA176" s="111"/>
      <c r="OB176" s="111"/>
      <c r="OC176" s="111"/>
      <c r="OD176" s="111"/>
      <c r="OE176" s="111"/>
      <c r="OF176" s="111"/>
      <c r="OG176" s="111"/>
      <c r="OH176" s="111"/>
      <c r="OI176" s="111"/>
      <c r="OJ176" s="111"/>
      <c r="OK176" s="111"/>
      <c r="OL176" s="111"/>
      <c r="OM176" s="111"/>
      <c r="ON176" s="111"/>
      <c r="OO176" s="111"/>
      <c r="OP176" s="111"/>
      <c r="OQ176" s="111"/>
      <c r="OR176" s="111"/>
      <c r="OS176" s="111"/>
      <c r="OT176" s="111"/>
      <c r="OU176" s="111"/>
      <c r="OV176" s="111"/>
      <c r="OW176" s="111"/>
      <c r="OX176" s="111"/>
      <c r="OY176" s="111"/>
      <c r="OZ176" s="111"/>
      <c r="PA176" s="111"/>
      <c r="PB176" s="111"/>
      <c r="PC176" s="111"/>
      <c r="PD176" s="111"/>
      <c r="PE176" s="111"/>
      <c r="PF176" s="111"/>
      <c r="PG176" s="111"/>
      <c r="PH176" s="111"/>
      <c r="PI176" s="111"/>
      <c r="PJ176" s="111"/>
      <c r="PK176" s="111"/>
      <c r="PL176" s="111"/>
      <c r="PM176" s="111"/>
      <c r="PN176" s="111"/>
      <c r="PO176" s="111"/>
      <c r="PP176" s="111"/>
      <c r="PQ176" s="111"/>
      <c r="PR176" s="111"/>
      <c r="PS176" s="111"/>
      <c r="PT176" s="111"/>
      <c r="PU176" s="111"/>
      <c r="PV176" s="111"/>
      <c r="PW176" s="111"/>
      <c r="PX176" s="111"/>
      <c r="PY176" s="111"/>
      <c r="PZ176" s="111"/>
      <c r="QA176" s="111"/>
      <c r="QB176" s="111"/>
      <c r="QC176" s="111"/>
      <c r="QD176" s="111"/>
      <c r="QE176" s="111"/>
      <c r="QF176" s="111"/>
      <c r="QG176" s="111"/>
      <c r="QH176" s="111"/>
      <c r="QI176" s="111"/>
      <c r="QJ176" s="111"/>
      <c r="QK176" s="111"/>
      <c r="QL176" s="111"/>
      <c r="QM176" s="111"/>
      <c r="QN176" s="111"/>
      <c r="QO176" s="111"/>
      <c r="QP176" s="111"/>
      <c r="QQ176" s="111"/>
      <c r="QR176" s="111"/>
      <c r="QS176" s="111"/>
      <c r="QT176" s="111"/>
      <c r="QU176" s="111"/>
      <c r="QV176" s="111"/>
      <c r="QW176" s="111"/>
      <c r="QX176" s="111"/>
      <c r="QY176" s="111"/>
      <c r="QZ176" s="111"/>
      <c r="RA176" s="111"/>
      <c r="RB176" s="111"/>
      <c r="RC176" s="111"/>
      <c r="RD176" s="111"/>
      <c r="RE176" s="111"/>
      <c r="RF176" s="111"/>
      <c r="RG176" s="111"/>
      <c r="RH176" s="111"/>
      <c r="RI176" s="111"/>
      <c r="RJ176" s="111"/>
      <c r="RK176" s="111"/>
      <c r="RL176" s="111"/>
      <c r="RM176" s="111"/>
      <c r="RN176" s="111"/>
      <c r="RO176" s="111"/>
      <c r="RP176" s="111"/>
      <c r="RQ176" s="111"/>
      <c r="RR176" s="111"/>
      <c r="RS176" s="111"/>
      <c r="RT176" s="111"/>
      <c r="RU176" s="111"/>
      <c r="RV176" s="111"/>
      <c r="RW176" s="111"/>
      <c r="RX176" s="111"/>
      <c r="RY176" s="111"/>
      <c r="RZ176" s="111"/>
      <c r="SA176" s="111"/>
      <c r="SB176" s="111"/>
      <c r="SC176" s="111"/>
      <c r="SD176" s="111"/>
      <c r="SE176" s="111"/>
      <c r="SF176" s="111"/>
      <c r="SG176" s="111"/>
      <c r="SH176" s="111"/>
      <c r="SI176" s="111"/>
      <c r="SJ176" s="111"/>
      <c r="SK176" s="111"/>
      <c r="SL176" s="111"/>
      <c r="SM176" s="111"/>
      <c r="SN176" s="111"/>
      <c r="SO176" s="111"/>
      <c r="SP176" s="111"/>
      <c r="SQ176" s="111"/>
      <c r="SR176" s="111"/>
      <c r="SS176" s="111"/>
      <c r="ST176" s="111"/>
      <c r="SU176" s="111"/>
      <c r="SV176" s="111"/>
      <c r="SW176" s="111"/>
      <c r="SX176" s="111"/>
      <c r="SY176" s="111"/>
      <c r="SZ176" s="111"/>
      <c r="TA176" s="111"/>
      <c r="TB176" s="111"/>
      <c r="TC176" s="111"/>
      <c r="TD176" s="111"/>
      <c r="TE176" s="111"/>
      <c r="TF176" s="111"/>
      <c r="TG176" s="111"/>
      <c r="TH176" s="111"/>
      <c r="TI176" s="111"/>
      <c r="TJ176" s="111"/>
      <c r="TK176" s="111"/>
      <c r="TL176" s="111"/>
      <c r="TM176" s="111"/>
      <c r="TN176" s="111"/>
    </row>
    <row r="177" spans="1:534" x14ac:dyDescent="0.2">
      <c r="A177" s="111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7"/>
      <c r="CC177" s="117"/>
      <c r="CD177" s="111"/>
      <c r="CE177" s="111"/>
      <c r="CF177" s="111"/>
      <c r="CG177" s="117"/>
      <c r="CH177" s="117"/>
      <c r="CI177" s="111"/>
      <c r="CJ177" s="111"/>
      <c r="CK177" s="111"/>
      <c r="CL177" s="117"/>
      <c r="CM177" s="111"/>
      <c r="CN177" s="117"/>
      <c r="CO177" s="117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  <c r="DJ177" s="111"/>
      <c r="DK177" s="111"/>
      <c r="DL177" s="111"/>
      <c r="DM177" s="111"/>
      <c r="DN177" s="111"/>
      <c r="DO177" s="111"/>
      <c r="DP177" s="111"/>
      <c r="DQ177" s="111"/>
      <c r="DR177" s="111"/>
      <c r="DS177" s="111"/>
      <c r="DT177" s="111"/>
      <c r="DU177" s="111"/>
      <c r="DV177" s="111"/>
      <c r="DW177" s="111"/>
      <c r="DX177" s="111"/>
      <c r="DY177" s="111"/>
      <c r="DZ177" s="111"/>
      <c r="EA177" s="111"/>
      <c r="EB177" s="111"/>
      <c r="EC177" s="111"/>
      <c r="ED177" s="111"/>
      <c r="EE177" s="111"/>
      <c r="EF177" s="111"/>
      <c r="EG177" s="111"/>
      <c r="EH177" s="111"/>
      <c r="EI177" s="111"/>
      <c r="EJ177" s="111"/>
      <c r="EK177" s="111"/>
      <c r="EL177" s="111"/>
      <c r="EM177" s="111"/>
      <c r="EN177" s="111"/>
      <c r="EO177" s="111"/>
      <c r="EP177" s="111"/>
      <c r="EQ177" s="111"/>
      <c r="ER177" s="111"/>
      <c r="ES177" s="111"/>
      <c r="ET177" s="111"/>
      <c r="EU177" s="111"/>
      <c r="EV177" s="111"/>
      <c r="EW177" s="111"/>
      <c r="EX177" s="111"/>
      <c r="EY177" s="111"/>
      <c r="EZ177" s="111"/>
      <c r="FA177" s="111"/>
      <c r="FB177" s="111"/>
      <c r="FC177" s="111"/>
      <c r="FD177" s="111"/>
      <c r="FE177" s="111"/>
      <c r="FF177" s="111"/>
      <c r="FG177" s="111"/>
      <c r="FH177" s="111"/>
      <c r="FI177" s="111"/>
      <c r="FJ177" s="111"/>
      <c r="FK177" s="111"/>
      <c r="FL177" s="111"/>
      <c r="FM177" s="111"/>
      <c r="FN177" s="111"/>
      <c r="FO177" s="111"/>
      <c r="FP177" s="111"/>
      <c r="FQ177" s="111"/>
      <c r="FR177" s="111"/>
      <c r="FS177" s="111"/>
      <c r="FT177" s="111"/>
      <c r="FU177" s="111"/>
      <c r="FV177" s="111"/>
      <c r="FW177" s="111"/>
      <c r="FX177" s="111"/>
      <c r="FY177" s="111"/>
      <c r="FZ177" s="111"/>
      <c r="GA177" s="111"/>
      <c r="GB177" s="111"/>
      <c r="GC177" s="111"/>
      <c r="GD177" s="111"/>
      <c r="GE177" s="111"/>
      <c r="GF177" s="111"/>
      <c r="GG177" s="111"/>
      <c r="GH177" s="111"/>
      <c r="GI177" s="111"/>
      <c r="GJ177" s="111"/>
      <c r="GK177" s="111"/>
      <c r="GL177" s="111"/>
      <c r="GM177" s="111"/>
      <c r="GN177" s="111"/>
      <c r="GO177" s="111"/>
      <c r="GP177" s="111"/>
      <c r="GQ177" s="111"/>
      <c r="GR177" s="111"/>
      <c r="GS177" s="111"/>
      <c r="GT177" s="111"/>
      <c r="GU177" s="111"/>
      <c r="GV177" s="111"/>
      <c r="GW177" s="111"/>
      <c r="GX177" s="111"/>
      <c r="GY177" s="111"/>
      <c r="GZ177" s="111"/>
      <c r="HA177" s="111"/>
      <c r="HB177" s="111"/>
      <c r="HC177" s="111"/>
      <c r="HD177" s="111"/>
      <c r="HE177" s="111"/>
      <c r="HF177" s="111"/>
      <c r="HG177" s="116"/>
      <c r="HH177" s="111"/>
      <c r="HI177" s="111"/>
      <c r="HJ177" s="111"/>
      <c r="HK177" s="111"/>
      <c r="HL177" s="111"/>
      <c r="HM177" s="111"/>
      <c r="HN177" s="111"/>
      <c r="HO177" s="111"/>
      <c r="HP177" s="111"/>
      <c r="HQ177" s="111"/>
      <c r="HR177" s="111"/>
      <c r="HS177" s="111"/>
      <c r="HT177" s="111"/>
      <c r="HU177" s="111"/>
      <c r="HV177" s="111"/>
      <c r="HW177" s="111"/>
      <c r="HX177" s="111"/>
      <c r="HY177" s="111"/>
      <c r="HZ177" s="111"/>
      <c r="IA177" s="111"/>
      <c r="IB177" s="111"/>
      <c r="IC177" s="111"/>
      <c r="ID177" s="111"/>
      <c r="IE177" s="111"/>
      <c r="IF177" s="111"/>
      <c r="IG177" s="111"/>
      <c r="IH177" s="111"/>
      <c r="II177" s="111"/>
      <c r="IJ177" s="111"/>
      <c r="IK177" s="111"/>
      <c r="IL177" s="111"/>
      <c r="IM177" s="111"/>
      <c r="IN177" s="111"/>
      <c r="IO177" s="111"/>
      <c r="IP177" s="111"/>
      <c r="IQ177" s="111"/>
      <c r="IR177" s="111"/>
      <c r="IS177" s="111"/>
      <c r="IT177" s="111"/>
      <c r="IU177" s="111"/>
      <c r="IV177" s="111"/>
      <c r="IW177" s="111"/>
      <c r="IX177" s="111"/>
      <c r="IY177" s="111"/>
      <c r="IZ177" s="111"/>
      <c r="JA177" s="111"/>
      <c r="JB177" s="111"/>
      <c r="JC177" s="111"/>
      <c r="JD177" s="111"/>
      <c r="JE177" s="111"/>
      <c r="JF177" s="111"/>
      <c r="JG177" s="111"/>
      <c r="JH177" s="111"/>
      <c r="JI177" s="111"/>
      <c r="JJ177" s="111"/>
      <c r="JK177" s="111"/>
      <c r="JL177" s="111"/>
      <c r="JM177" s="111"/>
      <c r="JN177" s="111"/>
      <c r="JO177" s="111"/>
      <c r="JP177" s="111"/>
      <c r="JQ177" s="111"/>
      <c r="JR177" s="111"/>
      <c r="JS177" s="111"/>
      <c r="JT177" s="111"/>
      <c r="JU177" s="111"/>
      <c r="JV177" s="111"/>
      <c r="JW177" s="111"/>
      <c r="JX177" s="111"/>
      <c r="JY177" s="111"/>
      <c r="JZ177" s="111"/>
      <c r="KA177" s="111"/>
      <c r="KB177" s="111"/>
      <c r="KC177" s="111"/>
      <c r="KD177" s="111"/>
      <c r="KE177" s="111"/>
      <c r="KF177" s="111"/>
      <c r="KG177" s="111"/>
      <c r="KH177" s="111"/>
      <c r="KI177" s="111"/>
      <c r="KJ177" s="111"/>
      <c r="KK177" s="111"/>
      <c r="KL177" s="111"/>
      <c r="KM177" s="111"/>
      <c r="KN177" s="111"/>
      <c r="KO177" s="111"/>
      <c r="KP177" s="111"/>
      <c r="KQ177" s="111"/>
      <c r="KR177" s="111"/>
      <c r="KS177" s="111"/>
      <c r="KT177" s="111"/>
      <c r="KU177" s="111"/>
      <c r="KV177" s="111"/>
      <c r="KW177" s="111"/>
      <c r="KX177" s="111"/>
      <c r="KY177" s="111"/>
      <c r="KZ177" s="111"/>
      <c r="LA177" s="111"/>
      <c r="LB177" s="111"/>
      <c r="LC177" s="111"/>
      <c r="LD177" s="111"/>
      <c r="LE177" s="111"/>
      <c r="LF177" s="111"/>
      <c r="LG177" s="111"/>
      <c r="LH177" s="111"/>
      <c r="LI177" s="111"/>
      <c r="LJ177" s="111"/>
      <c r="LK177" s="111"/>
      <c r="LL177" s="111"/>
      <c r="LM177" s="111"/>
      <c r="LN177" s="111"/>
      <c r="LO177" s="111"/>
      <c r="LP177" s="111"/>
      <c r="LQ177" s="111"/>
      <c r="LR177" s="111"/>
      <c r="LS177" s="111"/>
      <c r="LT177" s="111"/>
      <c r="LU177" s="111"/>
      <c r="LV177" s="111"/>
      <c r="LW177" s="111"/>
      <c r="LX177" s="111"/>
      <c r="LY177" s="111"/>
      <c r="LZ177" s="111"/>
      <c r="MA177" s="111"/>
      <c r="MB177" s="111"/>
      <c r="MC177" s="111"/>
      <c r="MD177" s="111"/>
      <c r="ME177" s="111"/>
      <c r="MF177" s="111"/>
      <c r="MG177" s="111"/>
      <c r="MH177" s="111"/>
      <c r="MI177" s="111"/>
      <c r="MJ177" s="111"/>
      <c r="MK177" s="111"/>
      <c r="ML177" s="111"/>
      <c r="MM177" s="111"/>
      <c r="MN177" s="111"/>
      <c r="MO177" s="111"/>
      <c r="MP177" s="111"/>
      <c r="MQ177" s="111"/>
      <c r="MR177" s="111"/>
      <c r="MS177" s="111"/>
      <c r="MT177" s="111"/>
      <c r="MU177" s="111"/>
      <c r="MV177" s="111"/>
      <c r="MW177" s="111"/>
      <c r="MX177" s="111"/>
      <c r="MY177" s="111"/>
      <c r="MZ177" s="111"/>
      <c r="NA177" s="111"/>
      <c r="NB177" s="111"/>
      <c r="NC177" s="111"/>
      <c r="ND177" s="111"/>
      <c r="NE177" s="111"/>
      <c r="NF177" s="111"/>
      <c r="NG177" s="111"/>
      <c r="NH177" s="111"/>
      <c r="NI177" s="111"/>
      <c r="NJ177" s="111"/>
      <c r="NK177" s="111"/>
      <c r="NL177" s="111"/>
      <c r="NM177" s="111"/>
      <c r="NN177" s="111"/>
      <c r="NO177" s="111"/>
      <c r="NP177" s="111"/>
      <c r="NQ177" s="111"/>
      <c r="NR177" s="111"/>
      <c r="NS177" s="111"/>
      <c r="NT177" s="111"/>
      <c r="NU177" s="111"/>
      <c r="NV177" s="111"/>
      <c r="NW177" s="111"/>
      <c r="NX177" s="111"/>
      <c r="NY177" s="111"/>
      <c r="NZ177" s="111"/>
      <c r="OA177" s="111"/>
      <c r="OB177" s="111"/>
      <c r="OC177" s="111"/>
      <c r="OD177" s="111"/>
      <c r="OE177" s="111"/>
      <c r="OF177" s="111"/>
      <c r="OG177" s="111"/>
      <c r="OH177" s="111"/>
      <c r="OI177" s="111"/>
      <c r="OJ177" s="111"/>
      <c r="OK177" s="111"/>
      <c r="OL177" s="111"/>
      <c r="OM177" s="111"/>
      <c r="ON177" s="111"/>
      <c r="OO177" s="111"/>
      <c r="OP177" s="111"/>
      <c r="OQ177" s="111"/>
      <c r="OR177" s="111"/>
      <c r="OS177" s="111"/>
      <c r="OT177" s="111"/>
      <c r="OU177" s="111"/>
      <c r="OV177" s="111"/>
      <c r="OW177" s="111"/>
      <c r="OX177" s="111"/>
      <c r="OY177" s="111"/>
      <c r="OZ177" s="111"/>
      <c r="PA177" s="111"/>
      <c r="PB177" s="111"/>
      <c r="PC177" s="111"/>
      <c r="PD177" s="111"/>
      <c r="PE177" s="111"/>
      <c r="PF177" s="111"/>
      <c r="PG177" s="111"/>
      <c r="PH177" s="111"/>
      <c r="PI177" s="111"/>
      <c r="PJ177" s="111"/>
      <c r="PK177" s="111"/>
      <c r="PL177" s="111"/>
      <c r="PM177" s="111"/>
      <c r="PN177" s="111"/>
      <c r="PO177" s="111"/>
      <c r="PP177" s="111"/>
      <c r="PQ177" s="111"/>
      <c r="PR177" s="111"/>
      <c r="PS177" s="111"/>
      <c r="PT177" s="111"/>
      <c r="PU177" s="111"/>
      <c r="PV177" s="111"/>
      <c r="PW177" s="111"/>
      <c r="PX177" s="111"/>
      <c r="PY177" s="111"/>
      <c r="PZ177" s="111"/>
      <c r="QA177" s="111"/>
      <c r="QB177" s="111"/>
      <c r="QC177" s="111"/>
      <c r="QD177" s="111"/>
      <c r="QE177" s="111"/>
      <c r="QF177" s="111"/>
      <c r="QG177" s="111"/>
      <c r="QH177" s="111"/>
      <c r="QI177" s="111"/>
      <c r="QJ177" s="111"/>
      <c r="QK177" s="111"/>
      <c r="QL177" s="111"/>
      <c r="QM177" s="111"/>
      <c r="QN177" s="111"/>
      <c r="QO177" s="111"/>
      <c r="QP177" s="111"/>
      <c r="QQ177" s="111"/>
      <c r="QR177" s="111"/>
      <c r="QS177" s="111"/>
      <c r="QT177" s="111"/>
      <c r="QU177" s="111"/>
      <c r="QV177" s="111"/>
      <c r="QW177" s="111"/>
      <c r="QX177" s="111"/>
      <c r="QY177" s="111"/>
      <c r="QZ177" s="111"/>
      <c r="RA177" s="111"/>
      <c r="RB177" s="111"/>
      <c r="RC177" s="111"/>
      <c r="RD177" s="111"/>
      <c r="RE177" s="111"/>
      <c r="RF177" s="111"/>
      <c r="RG177" s="111"/>
      <c r="RH177" s="111"/>
      <c r="RI177" s="111"/>
      <c r="RJ177" s="111"/>
      <c r="RK177" s="111"/>
      <c r="RL177" s="111"/>
      <c r="RM177" s="111"/>
      <c r="RN177" s="111"/>
      <c r="RO177" s="111"/>
      <c r="RP177" s="111"/>
      <c r="RQ177" s="111"/>
      <c r="RR177" s="111"/>
      <c r="RS177" s="111"/>
      <c r="RT177" s="111"/>
      <c r="RU177" s="111"/>
      <c r="RV177" s="111"/>
      <c r="RW177" s="111"/>
      <c r="RX177" s="111"/>
      <c r="RY177" s="111"/>
      <c r="RZ177" s="111"/>
      <c r="SA177" s="111"/>
      <c r="SB177" s="111"/>
      <c r="SC177" s="111"/>
      <c r="SD177" s="111"/>
      <c r="SE177" s="111"/>
      <c r="SF177" s="111"/>
      <c r="SG177" s="111"/>
      <c r="SH177" s="111"/>
      <c r="SI177" s="111"/>
      <c r="SJ177" s="111"/>
      <c r="SK177" s="111"/>
      <c r="SL177" s="111"/>
      <c r="SM177" s="111"/>
      <c r="SN177" s="111"/>
      <c r="SO177" s="111"/>
      <c r="SP177" s="111"/>
      <c r="SQ177" s="111"/>
      <c r="SR177" s="111"/>
      <c r="SS177" s="111"/>
      <c r="ST177" s="111"/>
      <c r="SU177" s="111"/>
      <c r="SV177" s="111"/>
      <c r="SW177" s="111"/>
      <c r="SX177" s="111"/>
      <c r="SY177" s="111"/>
      <c r="SZ177" s="111"/>
      <c r="TA177" s="111"/>
      <c r="TB177" s="111"/>
      <c r="TC177" s="111"/>
      <c r="TD177" s="111"/>
      <c r="TE177" s="111"/>
      <c r="TF177" s="111"/>
      <c r="TG177" s="111"/>
      <c r="TH177" s="111"/>
      <c r="TI177" s="111"/>
      <c r="TJ177" s="111"/>
      <c r="TK177" s="111"/>
      <c r="TL177" s="111"/>
      <c r="TM177" s="111"/>
      <c r="TN177" s="111"/>
    </row>
    <row r="178" spans="1:534" x14ac:dyDescent="0.2">
      <c r="A178" s="111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7"/>
      <c r="CC178" s="117"/>
      <c r="CD178" s="111"/>
      <c r="CE178" s="111"/>
      <c r="CF178" s="111"/>
      <c r="CG178" s="117"/>
      <c r="CH178" s="117"/>
      <c r="CI178" s="111"/>
      <c r="CJ178" s="111"/>
      <c r="CK178" s="111"/>
      <c r="CL178" s="117"/>
      <c r="CM178" s="111"/>
      <c r="CN178" s="117"/>
      <c r="CO178" s="117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  <c r="DJ178" s="111"/>
      <c r="DK178" s="111"/>
      <c r="DL178" s="111"/>
      <c r="DM178" s="111"/>
      <c r="DN178" s="111"/>
      <c r="DO178" s="111"/>
      <c r="DP178" s="111"/>
      <c r="DQ178" s="111"/>
      <c r="DR178" s="111"/>
      <c r="DS178" s="111"/>
      <c r="DT178" s="111"/>
      <c r="DU178" s="111"/>
      <c r="DV178" s="111"/>
      <c r="DW178" s="111"/>
      <c r="DX178" s="111"/>
      <c r="DY178" s="111"/>
      <c r="DZ178" s="111"/>
      <c r="EA178" s="111"/>
      <c r="EB178" s="111"/>
      <c r="EC178" s="111"/>
      <c r="ED178" s="111"/>
      <c r="EE178" s="111"/>
      <c r="EF178" s="111"/>
      <c r="EG178" s="111"/>
      <c r="EH178" s="111"/>
      <c r="EI178" s="111"/>
      <c r="EJ178" s="111"/>
      <c r="EK178" s="111"/>
      <c r="EL178" s="111"/>
      <c r="EM178" s="111"/>
      <c r="EN178" s="111"/>
      <c r="EO178" s="111"/>
      <c r="EP178" s="111"/>
      <c r="EQ178" s="111"/>
      <c r="ER178" s="111"/>
      <c r="ES178" s="111"/>
      <c r="ET178" s="111"/>
      <c r="EU178" s="111"/>
      <c r="EV178" s="111"/>
      <c r="EW178" s="111"/>
      <c r="EX178" s="111"/>
      <c r="EY178" s="111"/>
      <c r="EZ178" s="111"/>
      <c r="FA178" s="111"/>
      <c r="FB178" s="111"/>
      <c r="FC178" s="111"/>
      <c r="FD178" s="111"/>
      <c r="FE178" s="111"/>
      <c r="FF178" s="111"/>
      <c r="FG178" s="111"/>
      <c r="FH178" s="111"/>
      <c r="FI178" s="111"/>
      <c r="FJ178" s="111"/>
      <c r="FK178" s="111"/>
      <c r="FL178" s="111"/>
      <c r="FM178" s="111"/>
      <c r="FN178" s="111"/>
      <c r="FO178" s="111"/>
      <c r="FP178" s="111"/>
      <c r="FQ178" s="111"/>
      <c r="FR178" s="111"/>
      <c r="FS178" s="111"/>
      <c r="FT178" s="111"/>
      <c r="FU178" s="111"/>
      <c r="FV178" s="111"/>
      <c r="FW178" s="111"/>
      <c r="FX178" s="111"/>
      <c r="FY178" s="111"/>
      <c r="FZ178" s="111"/>
      <c r="GA178" s="111"/>
      <c r="GB178" s="111"/>
      <c r="GC178" s="111"/>
      <c r="GD178" s="111"/>
      <c r="GE178" s="111"/>
      <c r="GF178" s="111"/>
      <c r="GG178" s="111"/>
      <c r="GH178" s="111"/>
      <c r="GI178" s="111"/>
      <c r="GJ178" s="111"/>
      <c r="GK178" s="111"/>
      <c r="GL178" s="111"/>
      <c r="GM178" s="111"/>
      <c r="GN178" s="111"/>
      <c r="GO178" s="111"/>
      <c r="GP178" s="111"/>
      <c r="GQ178" s="111"/>
      <c r="GR178" s="111"/>
      <c r="GS178" s="111"/>
      <c r="GT178" s="111"/>
      <c r="GU178" s="111"/>
      <c r="GV178" s="111"/>
      <c r="GW178" s="111"/>
      <c r="GX178" s="111"/>
      <c r="GY178" s="111"/>
      <c r="GZ178" s="111"/>
      <c r="HA178" s="111"/>
      <c r="HB178" s="111"/>
      <c r="HC178" s="111"/>
      <c r="HD178" s="111"/>
      <c r="HE178" s="111"/>
      <c r="HF178" s="111"/>
      <c r="HG178" s="116"/>
      <c r="HH178" s="111"/>
      <c r="HI178" s="111"/>
      <c r="HJ178" s="111"/>
      <c r="HK178" s="111"/>
      <c r="HL178" s="111"/>
      <c r="HM178" s="111"/>
      <c r="HN178" s="111"/>
      <c r="HO178" s="111"/>
      <c r="HP178" s="111"/>
      <c r="HQ178" s="111"/>
      <c r="HR178" s="111"/>
      <c r="HS178" s="111"/>
      <c r="HT178" s="111"/>
      <c r="HU178" s="111"/>
      <c r="HV178" s="111"/>
      <c r="HW178" s="111"/>
      <c r="HX178" s="111"/>
      <c r="HY178" s="111"/>
      <c r="HZ178" s="111"/>
      <c r="IA178" s="111"/>
      <c r="IB178" s="111"/>
      <c r="IC178" s="111"/>
      <c r="ID178" s="111"/>
      <c r="IE178" s="111"/>
      <c r="IF178" s="111"/>
      <c r="IG178" s="111"/>
      <c r="IH178" s="111"/>
      <c r="II178" s="111"/>
      <c r="IJ178" s="111"/>
      <c r="IK178" s="111"/>
      <c r="IL178" s="111"/>
      <c r="IM178" s="111"/>
      <c r="IN178" s="111"/>
      <c r="IO178" s="111"/>
      <c r="IP178" s="111"/>
      <c r="IQ178" s="111"/>
      <c r="IR178" s="111"/>
      <c r="IS178" s="111"/>
      <c r="IT178" s="111"/>
      <c r="IU178" s="111"/>
      <c r="IV178" s="111"/>
      <c r="IW178" s="111"/>
      <c r="IX178" s="111"/>
      <c r="IY178" s="111"/>
      <c r="IZ178" s="111"/>
      <c r="JA178" s="111"/>
      <c r="JB178" s="111"/>
      <c r="JC178" s="111"/>
      <c r="JD178" s="111"/>
      <c r="JE178" s="111"/>
      <c r="JF178" s="111"/>
      <c r="JG178" s="111"/>
      <c r="JH178" s="111"/>
      <c r="JI178" s="111"/>
      <c r="JJ178" s="111"/>
      <c r="JK178" s="111"/>
      <c r="JL178" s="111"/>
      <c r="JM178" s="111"/>
      <c r="JN178" s="111"/>
      <c r="JO178" s="111"/>
      <c r="JP178" s="111"/>
      <c r="JQ178" s="111"/>
      <c r="JR178" s="111"/>
      <c r="JS178" s="111"/>
      <c r="JT178" s="111"/>
      <c r="JU178" s="111"/>
      <c r="JV178" s="111"/>
      <c r="JW178" s="111"/>
      <c r="JX178" s="111"/>
      <c r="JY178" s="111"/>
      <c r="JZ178" s="111"/>
      <c r="KA178" s="111"/>
      <c r="KB178" s="111"/>
      <c r="KC178" s="111"/>
      <c r="KD178" s="111"/>
      <c r="KE178" s="111"/>
      <c r="KF178" s="111"/>
      <c r="KG178" s="111"/>
      <c r="KH178" s="111"/>
      <c r="KI178" s="111"/>
      <c r="KJ178" s="111"/>
      <c r="KK178" s="111"/>
      <c r="KL178" s="111"/>
      <c r="KM178" s="111"/>
      <c r="KN178" s="111"/>
      <c r="KO178" s="111"/>
      <c r="KP178" s="111"/>
      <c r="KQ178" s="111"/>
      <c r="KR178" s="111"/>
      <c r="KS178" s="111"/>
      <c r="KT178" s="111"/>
      <c r="KU178" s="111"/>
      <c r="KV178" s="111"/>
      <c r="KW178" s="111"/>
      <c r="KX178" s="111"/>
      <c r="KY178" s="111"/>
      <c r="KZ178" s="111"/>
      <c r="LA178" s="111"/>
      <c r="LB178" s="111"/>
      <c r="LC178" s="111"/>
      <c r="LD178" s="111"/>
      <c r="LE178" s="111"/>
      <c r="LF178" s="111"/>
      <c r="LG178" s="111"/>
      <c r="LH178" s="111"/>
      <c r="LI178" s="111"/>
      <c r="LJ178" s="111"/>
      <c r="LK178" s="111"/>
      <c r="LL178" s="111"/>
      <c r="LM178" s="111"/>
      <c r="LN178" s="111"/>
      <c r="LO178" s="111"/>
      <c r="LP178" s="111"/>
      <c r="LQ178" s="111"/>
      <c r="LR178" s="111"/>
      <c r="LS178" s="111"/>
      <c r="LT178" s="111"/>
      <c r="LU178" s="111"/>
      <c r="LV178" s="111"/>
      <c r="LW178" s="111"/>
      <c r="LX178" s="111"/>
      <c r="LY178" s="111"/>
      <c r="LZ178" s="111"/>
      <c r="MA178" s="111"/>
      <c r="MB178" s="111"/>
      <c r="MC178" s="111"/>
      <c r="MD178" s="111"/>
      <c r="ME178" s="111"/>
      <c r="MF178" s="111"/>
      <c r="MG178" s="111"/>
      <c r="MH178" s="111"/>
      <c r="MI178" s="111"/>
      <c r="MJ178" s="111"/>
      <c r="MK178" s="111"/>
      <c r="ML178" s="111"/>
      <c r="MM178" s="111"/>
      <c r="MN178" s="111"/>
      <c r="MO178" s="111"/>
      <c r="MP178" s="111"/>
      <c r="MQ178" s="111"/>
      <c r="MR178" s="111"/>
      <c r="MS178" s="111"/>
      <c r="MT178" s="111"/>
      <c r="MU178" s="111"/>
      <c r="MV178" s="111"/>
      <c r="MW178" s="111"/>
      <c r="MX178" s="111"/>
      <c r="MY178" s="111"/>
      <c r="MZ178" s="111"/>
      <c r="NA178" s="111"/>
      <c r="NB178" s="111"/>
      <c r="NC178" s="111"/>
      <c r="ND178" s="111"/>
      <c r="NE178" s="111"/>
      <c r="NF178" s="111"/>
      <c r="NG178" s="111"/>
      <c r="NH178" s="111"/>
      <c r="NI178" s="111"/>
      <c r="NJ178" s="111"/>
      <c r="NK178" s="111"/>
      <c r="NL178" s="111"/>
      <c r="NM178" s="111"/>
      <c r="NN178" s="111"/>
      <c r="NO178" s="111"/>
      <c r="NP178" s="111"/>
      <c r="NQ178" s="111"/>
      <c r="NR178" s="111"/>
      <c r="NS178" s="111"/>
      <c r="NT178" s="111"/>
      <c r="NU178" s="111"/>
      <c r="NV178" s="111"/>
      <c r="NW178" s="111"/>
      <c r="NX178" s="111"/>
      <c r="NY178" s="111"/>
      <c r="NZ178" s="111"/>
      <c r="OA178" s="111"/>
      <c r="OB178" s="111"/>
      <c r="OC178" s="111"/>
      <c r="OD178" s="111"/>
      <c r="OE178" s="111"/>
      <c r="OF178" s="111"/>
      <c r="OG178" s="111"/>
      <c r="OH178" s="111"/>
      <c r="OI178" s="111"/>
      <c r="OJ178" s="111"/>
      <c r="OK178" s="111"/>
      <c r="OL178" s="111"/>
      <c r="OM178" s="111"/>
      <c r="ON178" s="111"/>
      <c r="OO178" s="111"/>
      <c r="OP178" s="111"/>
      <c r="OQ178" s="111"/>
      <c r="OR178" s="111"/>
      <c r="OS178" s="111"/>
      <c r="OT178" s="111"/>
      <c r="OU178" s="111"/>
      <c r="OV178" s="111"/>
      <c r="OW178" s="111"/>
      <c r="OX178" s="111"/>
      <c r="OY178" s="111"/>
      <c r="OZ178" s="111"/>
      <c r="PA178" s="111"/>
      <c r="PB178" s="111"/>
      <c r="PC178" s="111"/>
      <c r="PD178" s="111"/>
      <c r="PE178" s="111"/>
      <c r="PF178" s="111"/>
      <c r="PG178" s="111"/>
      <c r="PH178" s="111"/>
      <c r="PI178" s="111"/>
      <c r="PJ178" s="111"/>
      <c r="PK178" s="111"/>
      <c r="PL178" s="111"/>
      <c r="PM178" s="111"/>
      <c r="PN178" s="111"/>
      <c r="PO178" s="111"/>
      <c r="PP178" s="111"/>
      <c r="PQ178" s="111"/>
      <c r="PR178" s="111"/>
      <c r="PS178" s="111"/>
      <c r="PT178" s="111"/>
      <c r="PU178" s="111"/>
      <c r="PV178" s="111"/>
      <c r="PW178" s="111"/>
      <c r="PX178" s="111"/>
      <c r="PY178" s="111"/>
      <c r="PZ178" s="111"/>
      <c r="QA178" s="111"/>
      <c r="QB178" s="111"/>
      <c r="QC178" s="111"/>
      <c r="QD178" s="111"/>
      <c r="QE178" s="111"/>
      <c r="QF178" s="111"/>
      <c r="QG178" s="111"/>
      <c r="QH178" s="111"/>
      <c r="QI178" s="111"/>
      <c r="QJ178" s="111"/>
      <c r="QK178" s="111"/>
      <c r="QL178" s="111"/>
      <c r="QM178" s="111"/>
      <c r="QN178" s="111"/>
      <c r="QO178" s="111"/>
      <c r="QP178" s="111"/>
      <c r="QQ178" s="111"/>
      <c r="QR178" s="111"/>
      <c r="QS178" s="111"/>
      <c r="QT178" s="111"/>
      <c r="QU178" s="111"/>
      <c r="QV178" s="111"/>
      <c r="QW178" s="111"/>
      <c r="QX178" s="111"/>
      <c r="QY178" s="111"/>
      <c r="QZ178" s="111"/>
      <c r="RA178" s="111"/>
      <c r="RB178" s="111"/>
      <c r="RC178" s="111"/>
      <c r="RD178" s="111"/>
      <c r="RE178" s="111"/>
      <c r="RF178" s="111"/>
      <c r="RG178" s="111"/>
      <c r="RH178" s="111"/>
      <c r="RI178" s="111"/>
      <c r="RJ178" s="111"/>
      <c r="RK178" s="111"/>
      <c r="RL178" s="111"/>
      <c r="RM178" s="111"/>
      <c r="RN178" s="111"/>
      <c r="RO178" s="111"/>
      <c r="RP178" s="111"/>
      <c r="RQ178" s="111"/>
      <c r="RR178" s="111"/>
      <c r="RS178" s="111"/>
      <c r="RT178" s="111"/>
      <c r="RU178" s="111"/>
      <c r="RV178" s="111"/>
      <c r="RW178" s="111"/>
      <c r="RX178" s="111"/>
      <c r="RY178" s="111"/>
      <c r="RZ178" s="111"/>
      <c r="SA178" s="111"/>
      <c r="SB178" s="111"/>
      <c r="SC178" s="111"/>
      <c r="SD178" s="111"/>
      <c r="SE178" s="111"/>
      <c r="SF178" s="111"/>
      <c r="SG178" s="111"/>
      <c r="SH178" s="111"/>
      <c r="SI178" s="111"/>
      <c r="SJ178" s="111"/>
      <c r="SK178" s="111"/>
      <c r="SL178" s="111"/>
      <c r="SM178" s="111"/>
      <c r="SN178" s="111"/>
      <c r="SO178" s="111"/>
      <c r="SP178" s="111"/>
      <c r="SQ178" s="111"/>
      <c r="SR178" s="111"/>
      <c r="SS178" s="111"/>
      <c r="ST178" s="111"/>
      <c r="SU178" s="111"/>
      <c r="SV178" s="111"/>
      <c r="SW178" s="111"/>
      <c r="SX178" s="111"/>
      <c r="SY178" s="111"/>
      <c r="SZ178" s="111"/>
      <c r="TA178" s="111"/>
      <c r="TB178" s="111"/>
      <c r="TC178" s="111"/>
      <c r="TD178" s="111"/>
      <c r="TE178" s="111"/>
      <c r="TF178" s="111"/>
      <c r="TG178" s="111"/>
      <c r="TH178" s="111"/>
      <c r="TI178" s="111"/>
      <c r="TJ178" s="111"/>
      <c r="TK178" s="111"/>
      <c r="TL178" s="111"/>
      <c r="TM178" s="111"/>
      <c r="TN178" s="111"/>
    </row>
    <row r="179" spans="1:534" x14ac:dyDescent="0.2">
      <c r="A179" s="111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7"/>
      <c r="CC179" s="117"/>
      <c r="CD179" s="111"/>
      <c r="CE179" s="111"/>
      <c r="CF179" s="111"/>
      <c r="CG179" s="117"/>
      <c r="CH179" s="117"/>
      <c r="CI179" s="111"/>
      <c r="CJ179" s="111"/>
      <c r="CK179" s="111"/>
      <c r="CL179" s="117"/>
      <c r="CM179" s="111"/>
      <c r="CN179" s="117"/>
      <c r="CO179" s="117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  <c r="DJ179" s="111"/>
      <c r="DK179" s="111"/>
      <c r="DL179" s="111"/>
      <c r="DM179" s="111"/>
      <c r="DN179" s="111"/>
      <c r="DO179" s="111"/>
      <c r="DP179" s="111"/>
      <c r="DQ179" s="111"/>
      <c r="DR179" s="111"/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111"/>
      <c r="EO179" s="111"/>
      <c r="EP179" s="111"/>
      <c r="EQ179" s="111"/>
      <c r="ER179" s="111"/>
      <c r="ES179" s="111"/>
      <c r="ET179" s="111"/>
      <c r="EU179" s="111"/>
      <c r="EV179" s="111"/>
      <c r="EW179" s="111"/>
      <c r="EX179" s="111"/>
      <c r="EY179" s="111"/>
      <c r="EZ179" s="111"/>
      <c r="FA179" s="111"/>
      <c r="FB179" s="111"/>
      <c r="FC179" s="111"/>
      <c r="FD179" s="111"/>
      <c r="FE179" s="111"/>
      <c r="FF179" s="111"/>
      <c r="FG179" s="111"/>
      <c r="FH179" s="111"/>
      <c r="FI179" s="111"/>
      <c r="FJ179" s="111"/>
      <c r="FK179" s="111"/>
      <c r="FL179" s="111"/>
      <c r="FM179" s="111"/>
      <c r="FN179" s="111"/>
      <c r="FO179" s="111"/>
      <c r="FP179" s="111"/>
      <c r="FQ179" s="111"/>
      <c r="FR179" s="111"/>
      <c r="FS179" s="111"/>
      <c r="FT179" s="111"/>
      <c r="FU179" s="111"/>
      <c r="FV179" s="111"/>
      <c r="FW179" s="111"/>
      <c r="FX179" s="111"/>
      <c r="FY179" s="111"/>
      <c r="FZ179" s="111"/>
      <c r="GA179" s="111"/>
      <c r="GB179" s="111"/>
      <c r="GC179" s="111"/>
      <c r="GD179" s="111"/>
      <c r="GE179" s="111"/>
      <c r="GF179" s="111"/>
      <c r="GG179" s="111"/>
      <c r="GH179" s="111"/>
      <c r="GI179" s="111"/>
      <c r="GJ179" s="111"/>
      <c r="GK179" s="111"/>
      <c r="GL179" s="111"/>
      <c r="GM179" s="111"/>
      <c r="GN179" s="111"/>
      <c r="GO179" s="111"/>
      <c r="GP179" s="111"/>
      <c r="GQ179" s="111"/>
      <c r="GR179" s="111"/>
      <c r="GS179" s="111"/>
      <c r="GT179" s="111"/>
      <c r="GU179" s="111"/>
      <c r="GV179" s="111"/>
      <c r="GW179" s="111"/>
      <c r="GX179" s="111"/>
      <c r="GY179" s="111"/>
      <c r="GZ179" s="111"/>
      <c r="HA179" s="111"/>
      <c r="HB179" s="111"/>
      <c r="HC179" s="111"/>
      <c r="HD179" s="111"/>
      <c r="HE179" s="111"/>
      <c r="HF179" s="111"/>
      <c r="HG179" s="116"/>
      <c r="HH179" s="111"/>
      <c r="HI179" s="111"/>
      <c r="HJ179" s="111"/>
      <c r="HK179" s="111"/>
      <c r="HL179" s="111"/>
      <c r="HM179" s="111"/>
      <c r="HN179" s="111"/>
      <c r="HO179" s="111"/>
      <c r="HP179" s="111"/>
      <c r="HQ179" s="111"/>
      <c r="HR179" s="111"/>
      <c r="HS179" s="111"/>
      <c r="HT179" s="111"/>
      <c r="HU179" s="111"/>
      <c r="HV179" s="111"/>
      <c r="HW179" s="111"/>
      <c r="HX179" s="111"/>
      <c r="HY179" s="111"/>
      <c r="HZ179" s="111"/>
      <c r="IA179" s="111"/>
      <c r="IB179" s="111"/>
      <c r="IC179" s="111"/>
      <c r="ID179" s="111"/>
      <c r="IE179" s="111"/>
      <c r="IF179" s="111"/>
      <c r="IG179" s="111"/>
      <c r="IH179" s="111"/>
      <c r="II179" s="111"/>
      <c r="IJ179" s="111"/>
      <c r="IK179" s="111"/>
      <c r="IL179" s="111"/>
      <c r="IM179" s="111"/>
      <c r="IN179" s="111"/>
      <c r="IO179" s="111"/>
      <c r="IP179" s="111"/>
      <c r="IQ179" s="111"/>
      <c r="IR179" s="111"/>
      <c r="IS179" s="111"/>
      <c r="IT179" s="111"/>
      <c r="IU179" s="111"/>
      <c r="IV179" s="111"/>
      <c r="IW179" s="111"/>
      <c r="IX179" s="111"/>
      <c r="IY179" s="111"/>
      <c r="IZ179" s="111"/>
      <c r="JA179" s="111"/>
      <c r="JB179" s="111"/>
      <c r="JC179" s="111"/>
      <c r="JD179" s="111"/>
      <c r="JE179" s="111"/>
      <c r="JF179" s="111"/>
      <c r="JG179" s="111"/>
      <c r="JH179" s="111"/>
      <c r="JI179" s="111"/>
      <c r="JJ179" s="111"/>
      <c r="JK179" s="111"/>
      <c r="JL179" s="111"/>
      <c r="JM179" s="111"/>
      <c r="JN179" s="111"/>
      <c r="JO179" s="111"/>
      <c r="JP179" s="111"/>
      <c r="JQ179" s="111"/>
      <c r="JR179" s="111"/>
      <c r="JS179" s="111"/>
      <c r="JT179" s="111"/>
      <c r="JU179" s="111"/>
      <c r="JV179" s="111"/>
      <c r="JW179" s="111"/>
      <c r="JX179" s="111"/>
      <c r="JY179" s="111"/>
      <c r="JZ179" s="111"/>
      <c r="KA179" s="111"/>
      <c r="KB179" s="111"/>
      <c r="KC179" s="111"/>
      <c r="KD179" s="111"/>
      <c r="KE179" s="111"/>
      <c r="KF179" s="111"/>
      <c r="KG179" s="111"/>
      <c r="KH179" s="111"/>
      <c r="KI179" s="111"/>
      <c r="KJ179" s="111"/>
      <c r="KK179" s="111"/>
      <c r="KL179" s="111"/>
      <c r="KM179" s="111"/>
      <c r="KN179" s="111"/>
      <c r="KO179" s="111"/>
      <c r="KP179" s="111"/>
      <c r="KQ179" s="111"/>
      <c r="KR179" s="111"/>
      <c r="KS179" s="111"/>
      <c r="KT179" s="111"/>
      <c r="KU179" s="111"/>
      <c r="KV179" s="111"/>
      <c r="KW179" s="111"/>
      <c r="KX179" s="111"/>
      <c r="KY179" s="111"/>
      <c r="KZ179" s="111"/>
      <c r="LA179" s="111"/>
      <c r="LB179" s="111"/>
      <c r="LC179" s="111"/>
      <c r="LD179" s="111"/>
      <c r="LE179" s="111"/>
      <c r="LF179" s="111"/>
      <c r="LG179" s="111"/>
      <c r="LH179" s="111"/>
      <c r="LI179" s="111"/>
      <c r="LJ179" s="111"/>
      <c r="LK179" s="111"/>
      <c r="LL179" s="111"/>
      <c r="LM179" s="111"/>
      <c r="LN179" s="111"/>
      <c r="LO179" s="111"/>
      <c r="LP179" s="111"/>
      <c r="LQ179" s="111"/>
      <c r="LR179" s="111"/>
      <c r="LS179" s="111"/>
      <c r="LT179" s="111"/>
      <c r="LU179" s="111"/>
      <c r="LV179" s="111"/>
      <c r="LW179" s="111"/>
      <c r="LX179" s="111"/>
      <c r="LY179" s="111"/>
      <c r="LZ179" s="111"/>
      <c r="MA179" s="111"/>
      <c r="MB179" s="111"/>
      <c r="MC179" s="111"/>
      <c r="MD179" s="111"/>
      <c r="ME179" s="111"/>
      <c r="MF179" s="111"/>
      <c r="MG179" s="111"/>
      <c r="MH179" s="111"/>
      <c r="MI179" s="111"/>
      <c r="MJ179" s="111"/>
      <c r="MK179" s="111"/>
      <c r="ML179" s="111"/>
      <c r="MM179" s="111"/>
      <c r="MN179" s="111"/>
      <c r="MO179" s="111"/>
      <c r="MP179" s="111"/>
      <c r="MQ179" s="111"/>
      <c r="MR179" s="111"/>
      <c r="MS179" s="111"/>
      <c r="MT179" s="111"/>
      <c r="MU179" s="111"/>
      <c r="MV179" s="111"/>
      <c r="MW179" s="111"/>
      <c r="MX179" s="111"/>
      <c r="MY179" s="111"/>
      <c r="MZ179" s="111"/>
      <c r="NA179" s="111"/>
      <c r="NB179" s="111"/>
      <c r="NC179" s="111"/>
      <c r="ND179" s="111"/>
      <c r="NE179" s="111"/>
      <c r="NF179" s="111"/>
      <c r="NG179" s="111"/>
      <c r="NH179" s="111"/>
      <c r="NI179" s="111"/>
      <c r="NJ179" s="111"/>
      <c r="NK179" s="111"/>
      <c r="NL179" s="111"/>
      <c r="NM179" s="111"/>
      <c r="NN179" s="111"/>
      <c r="NO179" s="111"/>
      <c r="NP179" s="111"/>
      <c r="NQ179" s="111"/>
      <c r="NR179" s="111"/>
      <c r="NS179" s="111"/>
      <c r="NT179" s="111"/>
      <c r="NU179" s="111"/>
      <c r="NV179" s="111"/>
      <c r="NW179" s="111"/>
      <c r="NX179" s="111"/>
      <c r="NY179" s="111"/>
      <c r="NZ179" s="111"/>
      <c r="OA179" s="111"/>
      <c r="OB179" s="111"/>
      <c r="OC179" s="111"/>
      <c r="OD179" s="111"/>
      <c r="OE179" s="111"/>
      <c r="OF179" s="111"/>
      <c r="OG179" s="111"/>
      <c r="OH179" s="111"/>
      <c r="OI179" s="111"/>
      <c r="OJ179" s="111"/>
      <c r="OK179" s="111"/>
      <c r="OL179" s="111"/>
      <c r="OM179" s="111"/>
      <c r="ON179" s="111"/>
      <c r="OO179" s="111"/>
      <c r="OP179" s="111"/>
      <c r="OQ179" s="111"/>
      <c r="OR179" s="111"/>
      <c r="OS179" s="111"/>
      <c r="OT179" s="111"/>
      <c r="OU179" s="111"/>
      <c r="OV179" s="111"/>
      <c r="OW179" s="111"/>
      <c r="OX179" s="111"/>
      <c r="OY179" s="111"/>
      <c r="OZ179" s="111"/>
      <c r="PA179" s="111"/>
      <c r="PB179" s="111"/>
      <c r="PC179" s="111"/>
      <c r="PD179" s="111"/>
      <c r="PE179" s="111"/>
      <c r="PF179" s="111"/>
      <c r="PG179" s="111"/>
      <c r="PH179" s="111"/>
      <c r="PI179" s="111"/>
      <c r="PJ179" s="111"/>
      <c r="PK179" s="111"/>
      <c r="PL179" s="111"/>
      <c r="PM179" s="111"/>
      <c r="PN179" s="111"/>
      <c r="PO179" s="111"/>
      <c r="PP179" s="111"/>
      <c r="PQ179" s="111"/>
      <c r="PR179" s="111"/>
      <c r="PS179" s="111"/>
      <c r="PT179" s="111"/>
      <c r="PU179" s="111"/>
      <c r="PV179" s="111"/>
      <c r="PW179" s="111"/>
      <c r="PX179" s="111"/>
      <c r="PY179" s="111"/>
      <c r="PZ179" s="111"/>
      <c r="QA179" s="111"/>
      <c r="QB179" s="111"/>
      <c r="QC179" s="111"/>
      <c r="QD179" s="111"/>
      <c r="QE179" s="111"/>
      <c r="QF179" s="111"/>
      <c r="QG179" s="111"/>
      <c r="QH179" s="111"/>
      <c r="QI179" s="111"/>
      <c r="QJ179" s="111"/>
      <c r="QK179" s="111"/>
      <c r="QL179" s="111"/>
      <c r="QM179" s="111"/>
      <c r="QN179" s="111"/>
      <c r="QO179" s="111"/>
      <c r="QP179" s="111"/>
      <c r="QQ179" s="111"/>
      <c r="QR179" s="111"/>
      <c r="QS179" s="111"/>
      <c r="QT179" s="111"/>
      <c r="QU179" s="111"/>
      <c r="QV179" s="111"/>
      <c r="QW179" s="111"/>
      <c r="QX179" s="111"/>
      <c r="QY179" s="111"/>
      <c r="QZ179" s="111"/>
      <c r="RA179" s="111"/>
      <c r="RB179" s="111"/>
      <c r="RC179" s="111"/>
      <c r="RD179" s="111"/>
      <c r="RE179" s="111"/>
      <c r="RF179" s="111"/>
      <c r="RG179" s="111"/>
      <c r="RH179" s="111"/>
      <c r="RI179" s="111"/>
      <c r="RJ179" s="111"/>
      <c r="RK179" s="111"/>
      <c r="RL179" s="111"/>
      <c r="RM179" s="111"/>
      <c r="RN179" s="111"/>
      <c r="RO179" s="111"/>
      <c r="RP179" s="111"/>
      <c r="RQ179" s="111"/>
      <c r="RR179" s="111"/>
      <c r="RS179" s="111"/>
      <c r="RT179" s="111"/>
      <c r="RU179" s="111"/>
      <c r="RV179" s="111"/>
      <c r="RW179" s="111"/>
      <c r="RX179" s="111"/>
      <c r="RY179" s="111"/>
      <c r="RZ179" s="111"/>
      <c r="SA179" s="111"/>
      <c r="SB179" s="111"/>
      <c r="SC179" s="111"/>
      <c r="SD179" s="111"/>
      <c r="SE179" s="111"/>
      <c r="SF179" s="111"/>
      <c r="SG179" s="111"/>
      <c r="SH179" s="111"/>
      <c r="SI179" s="111"/>
      <c r="SJ179" s="111"/>
      <c r="SK179" s="111"/>
      <c r="SL179" s="111"/>
      <c r="SM179" s="111"/>
      <c r="SN179" s="111"/>
      <c r="SO179" s="111"/>
      <c r="SP179" s="111"/>
      <c r="SQ179" s="111"/>
      <c r="SR179" s="111"/>
      <c r="SS179" s="111"/>
      <c r="ST179" s="111"/>
      <c r="SU179" s="111"/>
      <c r="SV179" s="111"/>
      <c r="SW179" s="111"/>
      <c r="SX179" s="111"/>
      <c r="SY179" s="111"/>
      <c r="SZ179" s="111"/>
      <c r="TA179" s="111"/>
      <c r="TB179" s="111"/>
      <c r="TC179" s="111"/>
      <c r="TD179" s="111"/>
      <c r="TE179" s="111"/>
      <c r="TF179" s="111"/>
      <c r="TG179" s="111"/>
      <c r="TH179" s="111"/>
      <c r="TI179" s="111"/>
      <c r="TJ179" s="111"/>
      <c r="TK179" s="111"/>
      <c r="TL179" s="111"/>
      <c r="TM179" s="111"/>
      <c r="TN179" s="111"/>
    </row>
    <row r="180" spans="1:534" x14ac:dyDescent="0.2">
      <c r="A180" s="111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7"/>
      <c r="CC180" s="117"/>
      <c r="CD180" s="111"/>
      <c r="CE180" s="111"/>
      <c r="CF180" s="111"/>
      <c r="CG180" s="117"/>
      <c r="CH180" s="117"/>
      <c r="CI180" s="111"/>
      <c r="CJ180" s="111"/>
      <c r="CK180" s="111"/>
      <c r="CL180" s="117"/>
      <c r="CM180" s="111"/>
      <c r="CN180" s="117"/>
      <c r="CO180" s="117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  <c r="DJ180" s="111"/>
      <c r="DK180" s="111"/>
      <c r="DL180" s="111"/>
      <c r="DM180" s="111"/>
      <c r="DN180" s="111"/>
      <c r="DO180" s="111"/>
      <c r="DP180" s="111"/>
      <c r="DQ180" s="111"/>
      <c r="DR180" s="111"/>
      <c r="DS180" s="111"/>
      <c r="DT180" s="111"/>
      <c r="DU180" s="111"/>
      <c r="DV180" s="111"/>
      <c r="DW180" s="111"/>
      <c r="DX180" s="111"/>
      <c r="DY180" s="111"/>
      <c r="DZ180" s="111"/>
      <c r="EA180" s="111"/>
      <c r="EB180" s="111"/>
      <c r="EC180" s="111"/>
      <c r="ED180" s="111"/>
      <c r="EE180" s="111"/>
      <c r="EF180" s="111"/>
      <c r="EG180" s="111"/>
      <c r="EH180" s="111"/>
      <c r="EI180" s="111"/>
      <c r="EJ180" s="111"/>
      <c r="EK180" s="111"/>
      <c r="EL180" s="111"/>
      <c r="EM180" s="111"/>
      <c r="EN180" s="111"/>
      <c r="EO180" s="111"/>
      <c r="EP180" s="111"/>
      <c r="EQ180" s="111"/>
      <c r="ER180" s="111"/>
      <c r="ES180" s="111"/>
      <c r="ET180" s="111"/>
      <c r="EU180" s="111"/>
      <c r="EV180" s="111"/>
      <c r="EW180" s="111"/>
      <c r="EX180" s="111"/>
      <c r="EY180" s="111"/>
      <c r="EZ180" s="111"/>
      <c r="FA180" s="111"/>
      <c r="FB180" s="111"/>
      <c r="FC180" s="111"/>
      <c r="FD180" s="111"/>
      <c r="FE180" s="111"/>
      <c r="FF180" s="111"/>
      <c r="FG180" s="111"/>
      <c r="FH180" s="111"/>
      <c r="FI180" s="111"/>
      <c r="FJ180" s="111"/>
      <c r="FK180" s="111"/>
      <c r="FL180" s="111"/>
      <c r="FM180" s="111"/>
      <c r="FN180" s="111"/>
      <c r="FO180" s="111"/>
      <c r="FP180" s="111"/>
      <c r="FQ180" s="111"/>
      <c r="FR180" s="111"/>
      <c r="FS180" s="111"/>
      <c r="FT180" s="111"/>
      <c r="FU180" s="111"/>
      <c r="FV180" s="111"/>
      <c r="FW180" s="111"/>
      <c r="FX180" s="111"/>
      <c r="FY180" s="111"/>
      <c r="FZ180" s="111"/>
      <c r="GA180" s="111"/>
      <c r="GB180" s="111"/>
      <c r="GC180" s="111"/>
      <c r="GD180" s="111"/>
      <c r="GE180" s="111"/>
      <c r="GF180" s="111"/>
      <c r="GG180" s="111"/>
      <c r="GH180" s="111"/>
      <c r="GI180" s="111"/>
      <c r="GJ180" s="111"/>
      <c r="GK180" s="111"/>
      <c r="GL180" s="111"/>
      <c r="GM180" s="111"/>
      <c r="GN180" s="111"/>
      <c r="GO180" s="111"/>
      <c r="GP180" s="111"/>
      <c r="GQ180" s="111"/>
      <c r="GR180" s="111"/>
      <c r="GS180" s="111"/>
      <c r="GT180" s="111"/>
      <c r="GU180" s="111"/>
      <c r="GV180" s="111"/>
      <c r="GW180" s="111"/>
      <c r="GX180" s="111"/>
      <c r="GY180" s="111"/>
      <c r="GZ180" s="111"/>
      <c r="HA180" s="111"/>
      <c r="HB180" s="111"/>
      <c r="HC180" s="111"/>
      <c r="HD180" s="111"/>
      <c r="HE180" s="111"/>
      <c r="HF180" s="111"/>
      <c r="HG180" s="116"/>
      <c r="HH180" s="111"/>
      <c r="HI180" s="111"/>
      <c r="HJ180" s="111"/>
      <c r="HK180" s="111"/>
      <c r="HL180" s="111"/>
      <c r="HM180" s="111"/>
      <c r="HN180" s="111"/>
      <c r="HO180" s="111"/>
      <c r="HP180" s="111"/>
      <c r="HQ180" s="111"/>
      <c r="HR180" s="111"/>
      <c r="HS180" s="111"/>
      <c r="HT180" s="111"/>
      <c r="HU180" s="111"/>
      <c r="HV180" s="111"/>
      <c r="HW180" s="111"/>
      <c r="HX180" s="111"/>
      <c r="HY180" s="111"/>
      <c r="HZ180" s="111"/>
      <c r="IA180" s="111"/>
      <c r="IB180" s="111"/>
      <c r="IC180" s="111"/>
      <c r="ID180" s="111"/>
      <c r="IE180" s="111"/>
      <c r="IF180" s="111"/>
      <c r="IG180" s="111"/>
      <c r="IH180" s="111"/>
      <c r="II180" s="111"/>
      <c r="IJ180" s="111"/>
      <c r="IK180" s="111"/>
      <c r="IL180" s="111"/>
      <c r="IM180" s="111"/>
      <c r="IN180" s="111"/>
      <c r="IO180" s="111"/>
      <c r="IP180" s="111"/>
      <c r="IQ180" s="111"/>
      <c r="IR180" s="111"/>
      <c r="IS180" s="111"/>
      <c r="IT180" s="111"/>
      <c r="IU180" s="111"/>
      <c r="IV180" s="111"/>
      <c r="IW180" s="111"/>
      <c r="IX180" s="111"/>
      <c r="IY180" s="111"/>
      <c r="IZ180" s="111"/>
      <c r="JA180" s="111"/>
      <c r="JB180" s="111"/>
      <c r="JC180" s="111"/>
      <c r="JD180" s="111"/>
      <c r="JE180" s="111"/>
      <c r="JF180" s="111"/>
      <c r="JG180" s="111"/>
      <c r="JH180" s="111"/>
      <c r="JI180" s="111"/>
      <c r="JJ180" s="111"/>
      <c r="JK180" s="111"/>
      <c r="JL180" s="111"/>
      <c r="JM180" s="111"/>
      <c r="JN180" s="111"/>
      <c r="JO180" s="111"/>
      <c r="JP180" s="111"/>
      <c r="JQ180" s="111"/>
      <c r="JR180" s="111"/>
      <c r="JS180" s="111"/>
      <c r="JT180" s="111"/>
      <c r="JU180" s="111"/>
      <c r="JV180" s="111"/>
      <c r="JW180" s="111"/>
      <c r="JX180" s="111"/>
      <c r="JY180" s="111"/>
      <c r="JZ180" s="111"/>
      <c r="KA180" s="111"/>
      <c r="KB180" s="111"/>
      <c r="KC180" s="111"/>
      <c r="KD180" s="111"/>
      <c r="KE180" s="111"/>
      <c r="KF180" s="111"/>
      <c r="KG180" s="111"/>
      <c r="KH180" s="111"/>
      <c r="KI180" s="111"/>
      <c r="KJ180" s="111"/>
      <c r="KK180" s="111"/>
      <c r="KL180" s="111"/>
      <c r="KM180" s="111"/>
      <c r="KN180" s="111"/>
      <c r="KO180" s="111"/>
      <c r="KP180" s="111"/>
      <c r="KQ180" s="111"/>
      <c r="KR180" s="111"/>
      <c r="KS180" s="111"/>
      <c r="KT180" s="111"/>
      <c r="KU180" s="111"/>
      <c r="KV180" s="111"/>
      <c r="KW180" s="111"/>
      <c r="KX180" s="111"/>
      <c r="KY180" s="111"/>
      <c r="KZ180" s="111"/>
      <c r="LA180" s="111"/>
      <c r="LB180" s="111"/>
      <c r="LC180" s="111"/>
      <c r="LD180" s="111"/>
      <c r="LE180" s="111"/>
      <c r="LF180" s="111"/>
      <c r="LG180" s="111"/>
      <c r="LH180" s="111"/>
      <c r="LI180" s="111"/>
      <c r="LJ180" s="111"/>
      <c r="LK180" s="111"/>
      <c r="LL180" s="111"/>
      <c r="LM180" s="111"/>
      <c r="LN180" s="111"/>
      <c r="LO180" s="111"/>
      <c r="LP180" s="111"/>
      <c r="LQ180" s="111"/>
      <c r="LR180" s="111"/>
      <c r="LS180" s="111"/>
      <c r="LT180" s="111"/>
      <c r="LU180" s="111"/>
      <c r="LV180" s="111"/>
      <c r="LW180" s="111"/>
      <c r="LX180" s="111"/>
      <c r="LY180" s="111"/>
      <c r="LZ180" s="111"/>
      <c r="MA180" s="111"/>
      <c r="MB180" s="111"/>
      <c r="MC180" s="111"/>
      <c r="MD180" s="111"/>
      <c r="ME180" s="111"/>
      <c r="MF180" s="111"/>
      <c r="MG180" s="111"/>
      <c r="MH180" s="111"/>
      <c r="MI180" s="111"/>
      <c r="MJ180" s="111"/>
      <c r="MK180" s="111"/>
      <c r="ML180" s="111"/>
      <c r="MM180" s="111"/>
      <c r="MN180" s="111"/>
      <c r="MO180" s="111"/>
      <c r="MP180" s="111"/>
      <c r="MQ180" s="111"/>
      <c r="MR180" s="111"/>
      <c r="MS180" s="111"/>
      <c r="MT180" s="111"/>
      <c r="MU180" s="111"/>
      <c r="MV180" s="111"/>
      <c r="MW180" s="111"/>
      <c r="MX180" s="111"/>
      <c r="MY180" s="111"/>
      <c r="MZ180" s="111"/>
      <c r="NA180" s="111"/>
      <c r="NB180" s="111"/>
      <c r="NC180" s="111"/>
      <c r="ND180" s="111"/>
      <c r="NE180" s="111"/>
      <c r="NF180" s="111"/>
      <c r="NG180" s="111"/>
      <c r="NH180" s="111"/>
      <c r="NI180" s="111"/>
      <c r="NJ180" s="111"/>
      <c r="NK180" s="111"/>
      <c r="NL180" s="111"/>
      <c r="NM180" s="111"/>
      <c r="NN180" s="111"/>
      <c r="NO180" s="111"/>
      <c r="NP180" s="111"/>
      <c r="NQ180" s="111"/>
      <c r="NR180" s="111"/>
      <c r="NS180" s="111"/>
      <c r="NT180" s="111"/>
      <c r="NU180" s="111"/>
      <c r="NV180" s="111"/>
      <c r="NW180" s="111"/>
      <c r="NX180" s="111"/>
      <c r="NY180" s="111"/>
      <c r="NZ180" s="111"/>
      <c r="OA180" s="111"/>
      <c r="OB180" s="111"/>
      <c r="OC180" s="111"/>
      <c r="OD180" s="111"/>
      <c r="OE180" s="111"/>
      <c r="OF180" s="111"/>
      <c r="OG180" s="111"/>
      <c r="OH180" s="111"/>
      <c r="OI180" s="111"/>
      <c r="OJ180" s="111"/>
      <c r="OK180" s="111"/>
      <c r="OL180" s="111"/>
      <c r="OM180" s="111"/>
      <c r="ON180" s="111"/>
      <c r="OO180" s="111"/>
      <c r="OP180" s="111"/>
      <c r="OQ180" s="111"/>
      <c r="OR180" s="111"/>
      <c r="OS180" s="111"/>
      <c r="OT180" s="111"/>
      <c r="OU180" s="111"/>
      <c r="OV180" s="111"/>
      <c r="OW180" s="111"/>
      <c r="OX180" s="111"/>
      <c r="OY180" s="111"/>
      <c r="OZ180" s="111"/>
      <c r="PA180" s="111"/>
      <c r="PB180" s="111"/>
      <c r="PC180" s="111"/>
      <c r="PD180" s="111"/>
      <c r="PE180" s="111"/>
      <c r="PF180" s="111"/>
      <c r="PG180" s="111"/>
      <c r="PH180" s="111"/>
      <c r="PI180" s="111"/>
      <c r="PJ180" s="111"/>
      <c r="PK180" s="111"/>
      <c r="PL180" s="111"/>
      <c r="PM180" s="111"/>
      <c r="PN180" s="111"/>
      <c r="PO180" s="111"/>
      <c r="PP180" s="111"/>
      <c r="PQ180" s="111"/>
      <c r="PR180" s="111"/>
      <c r="PS180" s="111"/>
      <c r="PT180" s="111"/>
      <c r="PU180" s="111"/>
      <c r="PV180" s="111"/>
      <c r="PW180" s="111"/>
      <c r="PX180" s="111"/>
      <c r="PY180" s="111"/>
      <c r="PZ180" s="111"/>
      <c r="QA180" s="111"/>
      <c r="QB180" s="111"/>
      <c r="QC180" s="111"/>
      <c r="QD180" s="111"/>
      <c r="QE180" s="111"/>
      <c r="QF180" s="111"/>
      <c r="QG180" s="111"/>
      <c r="QH180" s="111"/>
      <c r="QI180" s="111"/>
      <c r="QJ180" s="111"/>
      <c r="QK180" s="111"/>
      <c r="QL180" s="111"/>
      <c r="QM180" s="111"/>
      <c r="QN180" s="111"/>
      <c r="QO180" s="111"/>
      <c r="QP180" s="111"/>
      <c r="QQ180" s="111"/>
      <c r="QR180" s="111"/>
      <c r="QS180" s="111"/>
      <c r="QT180" s="111"/>
      <c r="QU180" s="111"/>
      <c r="QV180" s="111"/>
      <c r="QW180" s="111"/>
      <c r="QX180" s="111"/>
      <c r="QY180" s="111"/>
      <c r="QZ180" s="111"/>
      <c r="RA180" s="111"/>
      <c r="RB180" s="111"/>
      <c r="RC180" s="111"/>
      <c r="RD180" s="111"/>
      <c r="RE180" s="111"/>
      <c r="RF180" s="111"/>
      <c r="RG180" s="111"/>
      <c r="RH180" s="111"/>
      <c r="RI180" s="111"/>
      <c r="RJ180" s="111"/>
      <c r="RK180" s="111"/>
      <c r="RL180" s="111"/>
      <c r="RM180" s="111"/>
      <c r="RN180" s="111"/>
      <c r="RO180" s="111"/>
      <c r="RP180" s="111"/>
      <c r="RQ180" s="111"/>
      <c r="RR180" s="111"/>
      <c r="RS180" s="111"/>
      <c r="RT180" s="111"/>
      <c r="RU180" s="111"/>
      <c r="RV180" s="111"/>
      <c r="RW180" s="111"/>
      <c r="RX180" s="111"/>
      <c r="RY180" s="111"/>
      <c r="RZ180" s="111"/>
      <c r="SA180" s="111"/>
      <c r="SB180" s="111"/>
      <c r="SC180" s="111"/>
      <c r="SD180" s="111"/>
      <c r="SE180" s="111"/>
      <c r="SF180" s="111"/>
      <c r="SG180" s="111"/>
      <c r="SH180" s="111"/>
      <c r="SI180" s="111"/>
      <c r="SJ180" s="111"/>
      <c r="SK180" s="111"/>
      <c r="SL180" s="111"/>
      <c r="SM180" s="111"/>
      <c r="SN180" s="111"/>
      <c r="SO180" s="111"/>
      <c r="SP180" s="111"/>
      <c r="SQ180" s="111"/>
      <c r="SR180" s="111"/>
      <c r="SS180" s="111"/>
      <c r="ST180" s="111"/>
      <c r="SU180" s="111"/>
      <c r="SV180" s="111"/>
      <c r="SW180" s="111"/>
      <c r="SX180" s="111"/>
      <c r="SY180" s="111"/>
      <c r="SZ180" s="111"/>
      <c r="TA180" s="111"/>
      <c r="TB180" s="111"/>
      <c r="TC180" s="111"/>
      <c r="TD180" s="111"/>
      <c r="TE180" s="111"/>
      <c r="TF180" s="111"/>
      <c r="TG180" s="111"/>
      <c r="TH180" s="111"/>
      <c r="TI180" s="111"/>
      <c r="TJ180" s="111"/>
      <c r="TK180" s="111"/>
      <c r="TL180" s="111"/>
      <c r="TM180" s="111"/>
      <c r="TN180" s="111"/>
    </row>
    <row r="181" spans="1:534" x14ac:dyDescent="0.2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7"/>
      <c r="CC181" s="117"/>
      <c r="CD181" s="111"/>
      <c r="CE181" s="111"/>
      <c r="CF181" s="111"/>
      <c r="CG181" s="117"/>
      <c r="CH181" s="117"/>
      <c r="CI181" s="111"/>
      <c r="CJ181" s="111"/>
      <c r="CK181" s="111"/>
      <c r="CL181" s="117"/>
      <c r="CM181" s="111"/>
      <c r="CN181" s="117"/>
      <c r="CO181" s="117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  <c r="DJ181" s="111"/>
      <c r="DK181" s="111"/>
      <c r="DL181" s="111"/>
      <c r="DM181" s="111"/>
      <c r="DN181" s="111"/>
      <c r="DO181" s="111"/>
      <c r="DP181" s="111"/>
      <c r="DQ181" s="111"/>
      <c r="DR181" s="111"/>
      <c r="DS181" s="111"/>
      <c r="DT181" s="111"/>
      <c r="DU181" s="111"/>
      <c r="DV181" s="111"/>
      <c r="DW181" s="111"/>
      <c r="DX181" s="111"/>
      <c r="DY181" s="111"/>
      <c r="DZ181" s="111"/>
      <c r="EA181" s="111"/>
      <c r="EB181" s="111"/>
      <c r="EC181" s="111"/>
      <c r="ED181" s="111"/>
      <c r="EE181" s="111"/>
      <c r="EF181" s="111"/>
      <c r="EG181" s="111"/>
      <c r="EH181" s="111"/>
      <c r="EI181" s="111"/>
      <c r="EJ181" s="111"/>
      <c r="EK181" s="111"/>
      <c r="EL181" s="111"/>
      <c r="EM181" s="111"/>
      <c r="EN181" s="111"/>
      <c r="EO181" s="111"/>
      <c r="EP181" s="111"/>
      <c r="EQ181" s="111"/>
      <c r="ER181" s="111"/>
      <c r="ES181" s="111"/>
      <c r="ET181" s="111"/>
      <c r="EU181" s="111"/>
      <c r="EV181" s="111"/>
      <c r="EW181" s="111"/>
      <c r="EX181" s="111"/>
      <c r="EY181" s="111"/>
      <c r="EZ181" s="111"/>
      <c r="FA181" s="111"/>
      <c r="FB181" s="111"/>
      <c r="FC181" s="111"/>
      <c r="FD181" s="111"/>
      <c r="FE181" s="111"/>
      <c r="FF181" s="111"/>
      <c r="FG181" s="111"/>
      <c r="FH181" s="111"/>
      <c r="FI181" s="111"/>
      <c r="FJ181" s="111"/>
      <c r="FK181" s="111"/>
      <c r="FL181" s="111"/>
      <c r="FM181" s="111"/>
      <c r="FN181" s="111"/>
      <c r="FO181" s="111"/>
      <c r="FP181" s="111"/>
      <c r="FQ181" s="111"/>
      <c r="FR181" s="111"/>
      <c r="FS181" s="111"/>
      <c r="FT181" s="111"/>
      <c r="FU181" s="111"/>
      <c r="FV181" s="111"/>
      <c r="FW181" s="111"/>
      <c r="FX181" s="111"/>
      <c r="FY181" s="111"/>
      <c r="FZ181" s="111"/>
      <c r="GA181" s="111"/>
      <c r="GB181" s="111"/>
      <c r="GC181" s="111"/>
      <c r="GD181" s="111"/>
      <c r="GE181" s="111"/>
      <c r="GF181" s="111"/>
      <c r="GG181" s="111"/>
      <c r="GH181" s="111"/>
      <c r="GI181" s="111"/>
      <c r="GJ181" s="111"/>
      <c r="GK181" s="111"/>
      <c r="GL181" s="111"/>
      <c r="GM181" s="111"/>
      <c r="GN181" s="111"/>
      <c r="GO181" s="111"/>
      <c r="GP181" s="111"/>
      <c r="GQ181" s="111"/>
      <c r="GR181" s="111"/>
      <c r="GS181" s="111"/>
      <c r="GT181" s="111"/>
      <c r="GU181" s="111"/>
      <c r="GV181" s="111"/>
      <c r="GW181" s="111"/>
      <c r="GX181" s="111"/>
      <c r="GY181" s="111"/>
      <c r="GZ181" s="111"/>
      <c r="HA181" s="111"/>
      <c r="HB181" s="111"/>
      <c r="HC181" s="111"/>
      <c r="HD181" s="111"/>
      <c r="HE181" s="111"/>
      <c r="HF181" s="111"/>
      <c r="HG181" s="116"/>
      <c r="HH181" s="111"/>
      <c r="HI181" s="111"/>
      <c r="HJ181" s="111"/>
      <c r="HK181" s="111"/>
      <c r="HL181" s="111"/>
      <c r="HM181" s="111"/>
      <c r="HN181" s="111"/>
      <c r="HO181" s="111"/>
      <c r="HP181" s="111"/>
      <c r="HQ181" s="111"/>
      <c r="HR181" s="111"/>
      <c r="HS181" s="111"/>
      <c r="HT181" s="111"/>
      <c r="HU181" s="111"/>
      <c r="HV181" s="111"/>
      <c r="HW181" s="111"/>
      <c r="HX181" s="111"/>
      <c r="HY181" s="111"/>
      <c r="HZ181" s="111"/>
      <c r="IA181" s="111"/>
      <c r="IB181" s="111"/>
      <c r="IC181" s="111"/>
      <c r="ID181" s="111"/>
      <c r="IE181" s="111"/>
      <c r="IF181" s="111"/>
      <c r="IG181" s="111"/>
      <c r="IH181" s="111"/>
      <c r="II181" s="111"/>
      <c r="IJ181" s="111"/>
      <c r="IK181" s="111"/>
      <c r="IL181" s="111"/>
      <c r="IM181" s="111"/>
      <c r="IN181" s="111"/>
      <c r="IO181" s="111"/>
      <c r="IP181" s="111"/>
      <c r="IQ181" s="111"/>
      <c r="IR181" s="111"/>
      <c r="IS181" s="111"/>
      <c r="IT181" s="111"/>
      <c r="IU181" s="111"/>
      <c r="IV181" s="111"/>
      <c r="IW181" s="111"/>
      <c r="IX181" s="111"/>
      <c r="IY181" s="111"/>
      <c r="IZ181" s="111"/>
      <c r="JA181" s="111"/>
      <c r="JB181" s="111"/>
      <c r="JC181" s="111"/>
      <c r="JD181" s="111"/>
      <c r="JE181" s="111"/>
      <c r="JF181" s="111"/>
      <c r="JG181" s="111"/>
      <c r="JH181" s="111"/>
      <c r="JI181" s="111"/>
      <c r="JJ181" s="111"/>
      <c r="JK181" s="111"/>
      <c r="JL181" s="111"/>
      <c r="JM181" s="111"/>
      <c r="JN181" s="111"/>
      <c r="JO181" s="111"/>
      <c r="JP181" s="111"/>
      <c r="JQ181" s="111"/>
      <c r="JR181" s="111"/>
      <c r="JS181" s="111"/>
      <c r="JT181" s="111"/>
      <c r="JU181" s="111"/>
      <c r="JV181" s="111"/>
      <c r="JW181" s="111"/>
      <c r="JX181" s="111"/>
      <c r="JY181" s="111"/>
      <c r="JZ181" s="111"/>
      <c r="KA181" s="111"/>
      <c r="KB181" s="111"/>
      <c r="KC181" s="111"/>
      <c r="KD181" s="111"/>
      <c r="KE181" s="111"/>
      <c r="KF181" s="111"/>
      <c r="KG181" s="111"/>
      <c r="KH181" s="111"/>
      <c r="KI181" s="111"/>
      <c r="KJ181" s="111"/>
      <c r="KK181" s="111"/>
      <c r="KL181" s="111"/>
      <c r="KM181" s="111"/>
      <c r="KN181" s="111"/>
      <c r="KO181" s="111"/>
      <c r="KP181" s="111"/>
      <c r="KQ181" s="111"/>
      <c r="KR181" s="111"/>
      <c r="KS181" s="111"/>
      <c r="KT181" s="111"/>
      <c r="KU181" s="111"/>
      <c r="KV181" s="111"/>
      <c r="KW181" s="111"/>
      <c r="KX181" s="111"/>
      <c r="KY181" s="111"/>
      <c r="KZ181" s="111"/>
      <c r="LA181" s="111"/>
      <c r="LB181" s="111"/>
      <c r="LC181" s="111"/>
      <c r="LD181" s="111"/>
      <c r="LE181" s="111"/>
      <c r="LF181" s="111"/>
      <c r="LG181" s="111"/>
      <c r="LH181" s="111"/>
      <c r="LI181" s="111"/>
      <c r="LJ181" s="111"/>
      <c r="LK181" s="111"/>
      <c r="LL181" s="111"/>
      <c r="LM181" s="111"/>
      <c r="LN181" s="111"/>
      <c r="LO181" s="111"/>
      <c r="LP181" s="111"/>
      <c r="LQ181" s="111"/>
      <c r="LR181" s="111"/>
      <c r="LS181" s="111"/>
      <c r="LT181" s="111"/>
      <c r="LU181" s="111"/>
      <c r="LV181" s="111"/>
      <c r="LW181" s="111"/>
      <c r="LX181" s="111"/>
      <c r="LY181" s="111"/>
      <c r="LZ181" s="111"/>
      <c r="MA181" s="111"/>
      <c r="MB181" s="111"/>
      <c r="MC181" s="111"/>
      <c r="MD181" s="111"/>
      <c r="ME181" s="111"/>
      <c r="MF181" s="111"/>
      <c r="MG181" s="111"/>
      <c r="MH181" s="111"/>
      <c r="MI181" s="111"/>
      <c r="MJ181" s="111"/>
      <c r="MK181" s="111"/>
      <c r="ML181" s="111"/>
      <c r="MM181" s="111"/>
      <c r="MN181" s="111"/>
      <c r="MO181" s="111"/>
      <c r="MP181" s="111"/>
      <c r="MQ181" s="111"/>
      <c r="MR181" s="111"/>
      <c r="MS181" s="111"/>
      <c r="MT181" s="111"/>
      <c r="MU181" s="111"/>
      <c r="MV181" s="111"/>
      <c r="MW181" s="111"/>
      <c r="MX181" s="111"/>
      <c r="MY181" s="111"/>
      <c r="MZ181" s="111"/>
      <c r="NA181" s="111"/>
      <c r="NB181" s="111"/>
      <c r="NC181" s="111"/>
      <c r="ND181" s="111"/>
      <c r="NE181" s="111"/>
      <c r="NF181" s="111"/>
      <c r="NG181" s="111"/>
      <c r="NH181" s="111"/>
      <c r="NI181" s="111"/>
      <c r="NJ181" s="111"/>
      <c r="NK181" s="111"/>
      <c r="NL181" s="111"/>
      <c r="NM181" s="111"/>
      <c r="NN181" s="111"/>
      <c r="NO181" s="111"/>
      <c r="NP181" s="111"/>
      <c r="NQ181" s="111"/>
      <c r="NR181" s="111"/>
      <c r="NS181" s="111"/>
      <c r="NT181" s="111"/>
      <c r="NU181" s="111"/>
      <c r="NV181" s="111"/>
      <c r="NW181" s="111"/>
      <c r="NX181" s="111"/>
      <c r="NY181" s="111"/>
      <c r="NZ181" s="111"/>
      <c r="OA181" s="111"/>
      <c r="OB181" s="111"/>
      <c r="OC181" s="111"/>
      <c r="OD181" s="111"/>
      <c r="OE181" s="111"/>
      <c r="OF181" s="111"/>
      <c r="OG181" s="111"/>
      <c r="OH181" s="111"/>
      <c r="OI181" s="111"/>
      <c r="OJ181" s="111"/>
      <c r="OK181" s="111"/>
      <c r="OL181" s="111"/>
      <c r="OM181" s="111"/>
      <c r="ON181" s="111"/>
      <c r="OO181" s="111"/>
      <c r="OP181" s="111"/>
      <c r="OQ181" s="111"/>
      <c r="OR181" s="111"/>
      <c r="OS181" s="111"/>
      <c r="OT181" s="111"/>
      <c r="OU181" s="111"/>
      <c r="OV181" s="111"/>
      <c r="OW181" s="111"/>
      <c r="OX181" s="111"/>
      <c r="OY181" s="111"/>
      <c r="OZ181" s="111"/>
      <c r="PA181" s="111"/>
      <c r="PB181" s="111"/>
      <c r="PC181" s="111"/>
      <c r="PD181" s="111"/>
      <c r="PE181" s="111"/>
      <c r="PF181" s="111"/>
      <c r="PG181" s="111"/>
      <c r="PH181" s="111"/>
      <c r="PI181" s="111"/>
      <c r="PJ181" s="111"/>
      <c r="PK181" s="111"/>
      <c r="PL181" s="111"/>
      <c r="PM181" s="111"/>
      <c r="PN181" s="111"/>
      <c r="PO181" s="111"/>
      <c r="PP181" s="111"/>
      <c r="PQ181" s="111"/>
      <c r="PR181" s="111"/>
      <c r="PS181" s="111"/>
      <c r="PT181" s="111"/>
      <c r="PU181" s="111"/>
      <c r="PV181" s="111"/>
      <c r="PW181" s="111"/>
      <c r="PX181" s="111"/>
      <c r="PY181" s="111"/>
      <c r="PZ181" s="111"/>
      <c r="QA181" s="111"/>
      <c r="QB181" s="111"/>
      <c r="QC181" s="111"/>
      <c r="QD181" s="111"/>
      <c r="QE181" s="111"/>
      <c r="QF181" s="111"/>
      <c r="QG181" s="111"/>
      <c r="QH181" s="111"/>
      <c r="QI181" s="111"/>
      <c r="QJ181" s="111"/>
      <c r="QK181" s="111"/>
      <c r="QL181" s="111"/>
      <c r="QM181" s="111"/>
      <c r="QN181" s="111"/>
      <c r="QO181" s="111"/>
      <c r="QP181" s="111"/>
      <c r="QQ181" s="111"/>
      <c r="QR181" s="111"/>
      <c r="QS181" s="111"/>
      <c r="QT181" s="111"/>
      <c r="QU181" s="111"/>
      <c r="QV181" s="111"/>
      <c r="QW181" s="111"/>
      <c r="QX181" s="111"/>
      <c r="QY181" s="111"/>
      <c r="QZ181" s="111"/>
      <c r="RA181" s="111"/>
      <c r="RB181" s="111"/>
      <c r="RC181" s="111"/>
      <c r="RD181" s="111"/>
      <c r="RE181" s="111"/>
      <c r="RF181" s="111"/>
      <c r="RG181" s="111"/>
      <c r="RH181" s="111"/>
      <c r="RI181" s="111"/>
      <c r="RJ181" s="111"/>
      <c r="RK181" s="111"/>
      <c r="RL181" s="111"/>
      <c r="RM181" s="111"/>
      <c r="RN181" s="111"/>
      <c r="RO181" s="111"/>
      <c r="RP181" s="111"/>
      <c r="RQ181" s="111"/>
      <c r="RR181" s="111"/>
      <c r="RS181" s="111"/>
      <c r="RT181" s="111"/>
      <c r="RU181" s="111"/>
      <c r="RV181" s="111"/>
      <c r="RW181" s="111"/>
      <c r="RX181" s="111"/>
      <c r="RY181" s="111"/>
      <c r="RZ181" s="111"/>
      <c r="SA181" s="111"/>
      <c r="SB181" s="111"/>
      <c r="SC181" s="111"/>
      <c r="SD181" s="111"/>
      <c r="SE181" s="111"/>
      <c r="SF181" s="111"/>
      <c r="SG181" s="111"/>
      <c r="SH181" s="111"/>
      <c r="SI181" s="111"/>
      <c r="SJ181" s="111"/>
      <c r="SK181" s="111"/>
      <c r="SL181" s="111"/>
      <c r="SM181" s="111"/>
      <c r="SN181" s="111"/>
      <c r="SO181" s="111"/>
      <c r="SP181" s="111"/>
      <c r="SQ181" s="111"/>
      <c r="SR181" s="111"/>
      <c r="SS181" s="111"/>
      <c r="ST181" s="111"/>
      <c r="SU181" s="111"/>
      <c r="SV181" s="111"/>
      <c r="SW181" s="111"/>
      <c r="SX181" s="111"/>
      <c r="SY181" s="111"/>
      <c r="SZ181" s="111"/>
      <c r="TA181" s="111"/>
      <c r="TB181" s="111"/>
      <c r="TC181" s="111"/>
      <c r="TD181" s="111"/>
      <c r="TE181" s="111"/>
      <c r="TF181" s="111"/>
      <c r="TG181" s="111"/>
      <c r="TH181" s="111"/>
      <c r="TI181" s="111"/>
      <c r="TJ181" s="111"/>
      <c r="TK181" s="111"/>
      <c r="TL181" s="111"/>
      <c r="TM181" s="111"/>
      <c r="TN181" s="111"/>
    </row>
    <row r="182" spans="1:534" x14ac:dyDescent="0.2">
      <c r="A182" s="111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7"/>
      <c r="CC182" s="117"/>
      <c r="CD182" s="111"/>
      <c r="CE182" s="111"/>
      <c r="CF182" s="111"/>
      <c r="CG182" s="117"/>
      <c r="CH182" s="117"/>
      <c r="CI182" s="111"/>
      <c r="CJ182" s="111"/>
      <c r="CK182" s="111"/>
      <c r="CL182" s="117"/>
      <c r="CM182" s="111"/>
      <c r="CN182" s="117"/>
      <c r="CO182" s="117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  <c r="DJ182" s="111"/>
      <c r="DK182" s="111"/>
      <c r="DL182" s="111"/>
      <c r="DM182" s="111"/>
      <c r="DN182" s="111"/>
      <c r="DO182" s="111"/>
      <c r="DP182" s="111"/>
      <c r="DQ182" s="111"/>
      <c r="DR182" s="111"/>
      <c r="DS182" s="111"/>
      <c r="DT182" s="111"/>
      <c r="DU182" s="111"/>
      <c r="DV182" s="111"/>
      <c r="DW182" s="111"/>
      <c r="DX182" s="111"/>
      <c r="DY182" s="111"/>
      <c r="DZ182" s="111"/>
      <c r="EA182" s="111"/>
      <c r="EB182" s="111"/>
      <c r="EC182" s="111"/>
      <c r="ED182" s="111"/>
      <c r="EE182" s="111"/>
      <c r="EF182" s="111"/>
      <c r="EG182" s="111"/>
      <c r="EH182" s="111"/>
      <c r="EI182" s="111"/>
      <c r="EJ182" s="111"/>
      <c r="EK182" s="111"/>
      <c r="EL182" s="111"/>
      <c r="EM182" s="111"/>
      <c r="EN182" s="111"/>
      <c r="EO182" s="111"/>
      <c r="EP182" s="111"/>
      <c r="EQ182" s="111"/>
      <c r="ER182" s="111"/>
      <c r="ES182" s="111"/>
      <c r="ET182" s="111"/>
      <c r="EU182" s="111"/>
      <c r="EV182" s="111"/>
      <c r="EW182" s="111"/>
      <c r="EX182" s="111"/>
      <c r="EY182" s="111"/>
      <c r="EZ182" s="111"/>
      <c r="FA182" s="111"/>
      <c r="FB182" s="111"/>
      <c r="FC182" s="111"/>
      <c r="FD182" s="111"/>
      <c r="FE182" s="111"/>
      <c r="FF182" s="111"/>
      <c r="FG182" s="111"/>
      <c r="FH182" s="111"/>
      <c r="FI182" s="111"/>
      <c r="FJ182" s="111"/>
      <c r="FK182" s="111"/>
      <c r="FL182" s="111"/>
      <c r="FM182" s="111"/>
      <c r="FN182" s="111"/>
      <c r="FO182" s="111"/>
      <c r="FP182" s="111"/>
      <c r="FQ182" s="111"/>
      <c r="FR182" s="111"/>
      <c r="FS182" s="111"/>
      <c r="FT182" s="111"/>
      <c r="FU182" s="111"/>
      <c r="FV182" s="111"/>
      <c r="FW182" s="111"/>
      <c r="FX182" s="111"/>
      <c r="FY182" s="111"/>
      <c r="FZ182" s="111"/>
      <c r="GA182" s="111"/>
      <c r="GB182" s="111"/>
      <c r="GC182" s="111"/>
      <c r="GD182" s="111"/>
      <c r="GE182" s="111"/>
      <c r="GF182" s="111"/>
      <c r="GG182" s="111"/>
      <c r="GH182" s="111"/>
      <c r="GI182" s="111"/>
      <c r="GJ182" s="111"/>
      <c r="GK182" s="111"/>
      <c r="GL182" s="111"/>
      <c r="GM182" s="111"/>
      <c r="GN182" s="111"/>
      <c r="GO182" s="111"/>
      <c r="GP182" s="111"/>
      <c r="GQ182" s="111"/>
      <c r="GR182" s="111"/>
      <c r="GS182" s="111"/>
      <c r="GT182" s="111"/>
      <c r="GU182" s="111"/>
      <c r="GV182" s="111"/>
      <c r="GW182" s="111"/>
      <c r="GX182" s="111"/>
      <c r="GY182" s="111"/>
      <c r="GZ182" s="111"/>
      <c r="HA182" s="111"/>
      <c r="HB182" s="111"/>
      <c r="HC182" s="111"/>
      <c r="HD182" s="111"/>
      <c r="HE182" s="111"/>
      <c r="HF182" s="111"/>
      <c r="HG182" s="116"/>
      <c r="HH182" s="111"/>
      <c r="HI182" s="111"/>
      <c r="HJ182" s="111"/>
      <c r="HK182" s="111"/>
      <c r="HL182" s="111"/>
      <c r="HM182" s="111"/>
      <c r="HN182" s="111"/>
      <c r="HO182" s="111"/>
      <c r="HP182" s="111"/>
      <c r="HQ182" s="111"/>
      <c r="HR182" s="111"/>
      <c r="HS182" s="111"/>
      <c r="HT182" s="111"/>
      <c r="HU182" s="111"/>
      <c r="HV182" s="111"/>
      <c r="HW182" s="111"/>
      <c r="HX182" s="111"/>
      <c r="HY182" s="111"/>
      <c r="HZ182" s="111"/>
      <c r="IA182" s="111"/>
      <c r="IB182" s="111"/>
      <c r="IC182" s="111"/>
      <c r="ID182" s="111"/>
      <c r="IE182" s="111"/>
      <c r="IF182" s="111"/>
      <c r="IG182" s="111"/>
      <c r="IH182" s="111"/>
      <c r="II182" s="111"/>
      <c r="IJ182" s="111"/>
      <c r="IK182" s="111"/>
      <c r="IL182" s="111"/>
      <c r="IM182" s="111"/>
      <c r="IN182" s="111"/>
      <c r="IO182" s="111"/>
      <c r="IP182" s="111"/>
      <c r="IQ182" s="111"/>
      <c r="IR182" s="111"/>
      <c r="IS182" s="111"/>
      <c r="IT182" s="111"/>
      <c r="IU182" s="111"/>
      <c r="IV182" s="111"/>
      <c r="IW182" s="111"/>
      <c r="IX182" s="111"/>
      <c r="IY182" s="111"/>
      <c r="IZ182" s="111"/>
      <c r="JA182" s="111"/>
      <c r="JB182" s="111"/>
      <c r="JC182" s="111"/>
      <c r="JD182" s="111"/>
      <c r="JE182" s="111"/>
      <c r="JF182" s="111"/>
      <c r="JG182" s="111"/>
      <c r="JH182" s="111"/>
      <c r="JI182" s="111"/>
      <c r="JJ182" s="111"/>
      <c r="JK182" s="111"/>
      <c r="JL182" s="111"/>
      <c r="JM182" s="111"/>
      <c r="JN182" s="111"/>
      <c r="JO182" s="111"/>
      <c r="JP182" s="111"/>
      <c r="JQ182" s="111"/>
      <c r="JR182" s="111"/>
      <c r="JS182" s="111"/>
      <c r="JT182" s="111"/>
      <c r="JU182" s="111"/>
      <c r="JV182" s="111"/>
      <c r="JW182" s="111"/>
      <c r="JX182" s="111"/>
      <c r="JY182" s="111"/>
      <c r="JZ182" s="111"/>
      <c r="KA182" s="111"/>
      <c r="KB182" s="111"/>
      <c r="KC182" s="111"/>
      <c r="KD182" s="111"/>
      <c r="KE182" s="111"/>
      <c r="KF182" s="111"/>
      <c r="KG182" s="111"/>
      <c r="KH182" s="111"/>
      <c r="KI182" s="111"/>
      <c r="KJ182" s="111"/>
      <c r="KK182" s="111"/>
      <c r="KL182" s="111"/>
      <c r="KM182" s="111"/>
      <c r="KN182" s="111"/>
      <c r="KO182" s="111"/>
      <c r="KP182" s="111"/>
      <c r="KQ182" s="111"/>
      <c r="KR182" s="111"/>
      <c r="KS182" s="111"/>
      <c r="KT182" s="111"/>
      <c r="KU182" s="111"/>
      <c r="KV182" s="111"/>
      <c r="KW182" s="111"/>
      <c r="KX182" s="111"/>
      <c r="KY182" s="111"/>
      <c r="KZ182" s="111"/>
      <c r="LA182" s="111"/>
      <c r="LB182" s="111"/>
      <c r="LC182" s="111"/>
      <c r="LD182" s="111"/>
      <c r="LE182" s="111"/>
      <c r="LF182" s="111"/>
      <c r="LG182" s="111"/>
      <c r="LH182" s="111"/>
      <c r="LI182" s="111"/>
      <c r="LJ182" s="111"/>
      <c r="LK182" s="111"/>
      <c r="LL182" s="111"/>
      <c r="LM182" s="111"/>
      <c r="LN182" s="111"/>
      <c r="LO182" s="111"/>
      <c r="LP182" s="111"/>
      <c r="LQ182" s="111"/>
      <c r="LR182" s="111"/>
      <c r="LS182" s="111"/>
      <c r="LT182" s="111"/>
      <c r="LU182" s="111"/>
      <c r="LV182" s="111"/>
      <c r="LW182" s="111"/>
      <c r="LX182" s="111"/>
      <c r="LY182" s="111"/>
      <c r="LZ182" s="111"/>
      <c r="MA182" s="111"/>
      <c r="MB182" s="111"/>
      <c r="MC182" s="111"/>
      <c r="MD182" s="111"/>
      <c r="ME182" s="111"/>
      <c r="MF182" s="111"/>
      <c r="MG182" s="111"/>
      <c r="MH182" s="111"/>
      <c r="MI182" s="111"/>
      <c r="MJ182" s="111"/>
      <c r="MK182" s="111"/>
      <c r="ML182" s="111"/>
      <c r="MM182" s="111"/>
      <c r="MN182" s="111"/>
      <c r="MO182" s="111"/>
      <c r="MP182" s="111"/>
      <c r="MQ182" s="111"/>
      <c r="MR182" s="111"/>
      <c r="MS182" s="111"/>
      <c r="MT182" s="111"/>
      <c r="MU182" s="111"/>
      <c r="MV182" s="111"/>
      <c r="MW182" s="111"/>
      <c r="MX182" s="111"/>
      <c r="MY182" s="111"/>
      <c r="MZ182" s="111"/>
      <c r="NA182" s="111"/>
      <c r="NB182" s="111"/>
      <c r="NC182" s="111"/>
      <c r="ND182" s="111"/>
      <c r="NE182" s="111"/>
      <c r="NF182" s="111"/>
      <c r="NG182" s="111"/>
      <c r="NH182" s="111"/>
      <c r="NI182" s="111"/>
      <c r="NJ182" s="111"/>
      <c r="NK182" s="111"/>
      <c r="NL182" s="111"/>
      <c r="NM182" s="111"/>
      <c r="NN182" s="111"/>
      <c r="NO182" s="111"/>
      <c r="NP182" s="111"/>
      <c r="NQ182" s="111"/>
      <c r="NR182" s="111"/>
      <c r="NS182" s="111"/>
      <c r="NT182" s="111"/>
      <c r="NU182" s="111"/>
      <c r="NV182" s="111"/>
      <c r="NW182" s="111"/>
      <c r="NX182" s="111"/>
      <c r="NY182" s="111"/>
      <c r="NZ182" s="111"/>
      <c r="OA182" s="111"/>
      <c r="OB182" s="111"/>
      <c r="OC182" s="111"/>
      <c r="OD182" s="111"/>
      <c r="OE182" s="111"/>
      <c r="OF182" s="111"/>
      <c r="OG182" s="111"/>
      <c r="OH182" s="111"/>
      <c r="OI182" s="111"/>
      <c r="OJ182" s="111"/>
      <c r="OK182" s="111"/>
      <c r="OL182" s="111"/>
      <c r="OM182" s="111"/>
      <c r="ON182" s="111"/>
      <c r="OO182" s="111"/>
      <c r="OP182" s="111"/>
      <c r="OQ182" s="111"/>
      <c r="OR182" s="111"/>
      <c r="OS182" s="111"/>
      <c r="OT182" s="111"/>
      <c r="OU182" s="111"/>
      <c r="OV182" s="111"/>
      <c r="OW182" s="111"/>
      <c r="OX182" s="111"/>
      <c r="OY182" s="111"/>
      <c r="OZ182" s="111"/>
      <c r="PA182" s="111"/>
      <c r="PB182" s="111"/>
      <c r="PC182" s="111"/>
      <c r="PD182" s="111"/>
      <c r="PE182" s="111"/>
      <c r="PF182" s="111"/>
      <c r="PG182" s="111"/>
      <c r="PH182" s="111"/>
      <c r="PI182" s="111"/>
      <c r="PJ182" s="111"/>
      <c r="PK182" s="111"/>
      <c r="PL182" s="111"/>
      <c r="PM182" s="111"/>
      <c r="PN182" s="111"/>
      <c r="PO182" s="111"/>
      <c r="PP182" s="111"/>
      <c r="PQ182" s="111"/>
      <c r="PR182" s="111"/>
      <c r="PS182" s="111"/>
      <c r="PT182" s="111"/>
      <c r="PU182" s="111"/>
      <c r="PV182" s="111"/>
      <c r="PW182" s="111"/>
      <c r="PX182" s="111"/>
      <c r="PY182" s="111"/>
      <c r="PZ182" s="111"/>
      <c r="QA182" s="111"/>
      <c r="QB182" s="111"/>
      <c r="QC182" s="111"/>
      <c r="QD182" s="111"/>
      <c r="QE182" s="111"/>
      <c r="QF182" s="111"/>
      <c r="QG182" s="111"/>
      <c r="QH182" s="111"/>
      <c r="QI182" s="111"/>
      <c r="QJ182" s="111"/>
      <c r="QK182" s="111"/>
      <c r="QL182" s="111"/>
      <c r="QM182" s="111"/>
      <c r="QN182" s="111"/>
      <c r="QO182" s="111"/>
      <c r="QP182" s="111"/>
      <c r="QQ182" s="111"/>
      <c r="QR182" s="111"/>
      <c r="QS182" s="111"/>
      <c r="QT182" s="111"/>
      <c r="QU182" s="111"/>
      <c r="QV182" s="111"/>
      <c r="QW182" s="111"/>
      <c r="QX182" s="111"/>
      <c r="QY182" s="111"/>
      <c r="QZ182" s="111"/>
      <c r="RA182" s="111"/>
      <c r="RB182" s="111"/>
      <c r="RC182" s="111"/>
      <c r="RD182" s="111"/>
      <c r="RE182" s="111"/>
      <c r="RF182" s="111"/>
      <c r="RG182" s="111"/>
      <c r="RH182" s="111"/>
      <c r="RI182" s="111"/>
      <c r="RJ182" s="111"/>
      <c r="RK182" s="111"/>
      <c r="RL182" s="111"/>
      <c r="RM182" s="111"/>
      <c r="RN182" s="111"/>
      <c r="RO182" s="111"/>
      <c r="RP182" s="111"/>
      <c r="RQ182" s="111"/>
      <c r="RR182" s="111"/>
      <c r="RS182" s="111"/>
      <c r="RT182" s="111"/>
      <c r="RU182" s="111"/>
      <c r="RV182" s="111"/>
      <c r="RW182" s="111"/>
      <c r="RX182" s="111"/>
      <c r="RY182" s="111"/>
      <c r="RZ182" s="111"/>
      <c r="SA182" s="111"/>
      <c r="SB182" s="111"/>
      <c r="SC182" s="111"/>
      <c r="SD182" s="111"/>
      <c r="SE182" s="111"/>
      <c r="SF182" s="111"/>
      <c r="SG182" s="111"/>
      <c r="SH182" s="111"/>
      <c r="SI182" s="111"/>
      <c r="SJ182" s="111"/>
      <c r="SK182" s="111"/>
      <c r="SL182" s="111"/>
      <c r="SM182" s="111"/>
      <c r="SN182" s="111"/>
      <c r="SO182" s="111"/>
      <c r="SP182" s="111"/>
      <c r="SQ182" s="111"/>
      <c r="SR182" s="111"/>
      <c r="SS182" s="111"/>
      <c r="ST182" s="111"/>
      <c r="SU182" s="111"/>
      <c r="SV182" s="111"/>
      <c r="SW182" s="111"/>
      <c r="SX182" s="111"/>
      <c r="SY182" s="111"/>
      <c r="SZ182" s="111"/>
      <c r="TA182" s="111"/>
      <c r="TB182" s="111"/>
      <c r="TC182" s="111"/>
      <c r="TD182" s="111"/>
      <c r="TE182" s="111"/>
      <c r="TF182" s="111"/>
      <c r="TG182" s="111"/>
      <c r="TH182" s="111"/>
      <c r="TI182" s="111"/>
      <c r="TJ182" s="111"/>
      <c r="TK182" s="111"/>
      <c r="TL182" s="111"/>
      <c r="TM182" s="111"/>
      <c r="TN182" s="111"/>
    </row>
    <row r="183" spans="1:534" x14ac:dyDescent="0.2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7"/>
      <c r="CC183" s="117"/>
      <c r="CD183" s="111"/>
      <c r="CE183" s="111"/>
      <c r="CF183" s="111"/>
      <c r="CG183" s="117"/>
      <c r="CH183" s="117"/>
      <c r="CI183" s="111"/>
      <c r="CJ183" s="111"/>
      <c r="CK183" s="111"/>
      <c r="CL183" s="117"/>
      <c r="CM183" s="111"/>
      <c r="CN183" s="117"/>
      <c r="CO183" s="117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  <c r="DJ183" s="111"/>
      <c r="DK183" s="111"/>
      <c r="DL183" s="111"/>
      <c r="DM183" s="111"/>
      <c r="DN183" s="111"/>
      <c r="DO183" s="111"/>
      <c r="DP183" s="111"/>
      <c r="DQ183" s="111"/>
      <c r="DR183" s="111"/>
      <c r="DS183" s="111"/>
      <c r="DT183" s="111"/>
      <c r="DU183" s="111"/>
      <c r="DV183" s="111"/>
      <c r="DW183" s="111"/>
      <c r="DX183" s="111"/>
      <c r="DY183" s="111"/>
      <c r="DZ183" s="111"/>
      <c r="EA183" s="111"/>
      <c r="EB183" s="111"/>
      <c r="EC183" s="111"/>
      <c r="ED183" s="111"/>
      <c r="EE183" s="111"/>
      <c r="EF183" s="111"/>
      <c r="EG183" s="111"/>
      <c r="EH183" s="111"/>
      <c r="EI183" s="111"/>
      <c r="EJ183" s="111"/>
      <c r="EK183" s="111"/>
      <c r="EL183" s="111"/>
      <c r="EM183" s="111"/>
      <c r="EN183" s="111"/>
      <c r="EO183" s="111"/>
      <c r="EP183" s="111"/>
      <c r="EQ183" s="111"/>
      <c r="ER183" s="111"/>
      <c r="ES183" s="111"/>
      <c r="ET183" s="111"/>
      <c r="EU183" s="111"/>
      <c r="EV183" s="111"/>
      <c r="EW183" s="111"/>
      <c r="EX183" s="111"/>
      <c r="EY183" s="111"/>
      <c r="EZ183" s="111"/>
      <c r="FA183" s="111"/>
      <c r="FB183" s="111"/>
      <c r="FC183" s="111"/>
      <c r="FD183" s="111"/>
      <c r="FE183" s="111"/>
      <c r="FF183" s="111"/>
      <c r="FG183" s="111"/>
      <c r="FH183" s="111"/>
      <c r="FI183" s="111"/>
      <c r="FJ183" s="111"/>
      <c r="FK183" s="111"/>
      <c r="FL183" s="111"/>
      <c r="FM183" s="111"/>
      <c r="FN183" s="111"/>
      <c r="FO183" s="111"/>
      <c r="FP183" s="111"/>
      <c r="FQ183" s="111"/>
      <c r="FR183" s="111"/>
      <c r="FS183" s="111"/>
      <c r="FT183" s="111"/>
      <c r="FU183" s="111"/>
      <c r="FV183" s="111"/>
      <c r="FW183" s="111"/>
      <c r="FX183" s="111"/>
      <c r="FY183" s="111"/>
      <c r="FZ183" s="111"/>
      <c r="GA183" s="111"/>
      <c r="GB183" s="111"/>
      <c r="GC183" s="111"/>
      <c r="GD183" s="111"/>
      <c r="GE183" s="111"/>
      <c r="GF183" s="111"/>
      <c r="GG183" s="111"/>
      <c r="GH183" s="111"/>
      <c r="GI183" s="111"/>
      <c r="GJ183" s="111"/>
      <c r="GK183" s="111"/>
      <c r="GL183" s="111"/>
      <c r="GM183" s="111"/>
      <c r="GN183" s="111"/>
      <c r="GO183" s="111"/>
      <c r="GP183" s="111"/>
      <c r="GQ183" s="111"/>
      <c r="GR183" s="111"/>
      <c r="GS183" s="111"/>
      <c r="GT183" s="111"/>
      <c r="GU183" s="111"/>
      <c r="GV183" s="111"/>
      <c r="GW183" s="111"/>
      <c r="GX183" s="111"/>
      <c r="GY183" s="111"/>
      <c r="GZ183" s="111"/>
      <c r="HA183" s="111"/>
      <c r="HB183" s="111"/>
      <c r="HC183" s="111"/>
      <c r="HD183" s="111"/>
      <c r="HE183" s="111"/>
      <c r="HF183" s="111"/>
      <c r="HG183" s="116"/>
      <c r="HH183" s="111"/>
      <c r="HI183" s="111"/>
      <c r="HJ183" s="111"/>
      <c r="HK183" s="111"/>
      <c r="HL183" s="111"/>
      <c r="HM183" s="111"/>
      <c r="HN183" s="111"/>
      <c r="HO183" s="111"/>
      <c r="HP183" s="111"/>
      <c r="HQ183" s="111"/>
      <c r="HR183" s="111"/>
      <c r="HS183" s="111"/>
      <c r="HT183" s="111"/>
      <c r="HU183" s="111"/>
      <c r="HV183" s="111"/>
      <c r="HW183" s="111"/>
      <c r="HX183" s="111"/>
      <c r="HY183" s="111"/>
      <c r="HZ183" s="111"/>
      <c r="IA183" s="111"/>
      <c r="IB183" s="111"/>
      <c r="IC183" s="111"/>
      <c r="ID183" s="111"/>
      <c r="IE183" s="111"/>
      <c r="IF183" s="111"/>
      <c r="IG183" s="111"/>
      <c r="IH183" s="111"/>
      <c r="II183" s="111"/>
      <c r="IJ183" s="111"/>
      <c r="IK183" s="111"/>
      <c r="IL183" s="111"/>
      <c r="IM183" s="111"/>
      <c r="IN183" s="111"/>
      <c r="IO183" s="111"/>
      <c r="IP183" s="111"/>
      <c r="IQ183" s="111"/>
      <c r="IR183" s="111"/>
      <c r="IS183" s="111"/>
      <c r="IT183" s="111"/>
      <c r="IU183" s="111"/>
      <c r="IV183" s="111"/>
      <c r="IW183" s="111"/>
      <c r="IX183" s="111"/>
      <c r="IY183" s="111"/>
      <c r="IZ183" s="111"/>
      <c r="JA183" s="111"/>
      <c r="JB183" s="111"/>
      <c r="JC183" s="111"/>
      <c r="JD183" s="111"/>
      <c r="JE183" s="111"/>
      <c r="JF183" s="111"/>
      <c r="JG183" s="111"/>
      <c r="JH183" s="111"/>
      <c r="JI183" s="111"/>
      <c r="JJ183" s="111"/>
      <c r="JK183" s="111"/>
      <c r="JL183" s="111"/>
      <c r="JM183" s="111"/>
      <c r="JN183" s="111"/>
      <c r="JO183" s="111"/>
      <c r="JP183" s="111"/>
      <c r="JQ183" s="111"/>
      <c r="JR183" s="111"/>
      <c r="JS183" s="111"/>
      <c r="JT183" s="111"/>
      <c r="JU183" s="111"/>
      <c r="JV183" s="111"/>
      <c r="JW183" s="111"/>
      <c r="JX183" s="111"/>
      <c r="JY183" s="111"/>
      <c r="JZ183" s="111"/>
      <c r="KA183" s="111"/>
      <c r="KB183" s="111"/>
      <c r="KC183" s="111"/>
      <c r="KD183" s="111"/>
      <c r="KE183" s="111"/>
      <c r="KF183" s="111"/>
      <c r="KG183" s="111"/>
      <c r="KH183" s="111"/>
      <c r="KI183" s="111"/>
      <c r="KJ183" s="111"/>
      <c r="KK183" s="111"/>
      <c r="KL183" s="111"/>
      <c r="KM183" s="111"/>
      <c r="KN183" s="111"/>
      <c r="KO183" s="111"/>
      <c r="KP183" s="111"/>
      <c r="KQ183" s="111"/>
      <c r="KR183" s="111"/>
      <c r="KS183" s="111"/>
      <c r="KT183" s="111"/>
      <c r="KU183" s="111"/>
      <c r="KV183" s="111"/>
      <c r="KW183" s="111"/>
      <c r="KX183" s="111"/>
      <c r="KY183" s="111"/>
      <c r="KZ183" s="111"/>
      <c r="LA183" s="111"/>
      <c r="LB183" s="111"/>
      <c r="LC183" s="111"/>
      <c r="LD183" s="111"/>
      <c r="LE183" s="111"/>
      <c r="LF183" s="111"/>
      <c r="LG183" s="111"/>
      <c r="LH183" s="111"/>
      <c r="LI183" s="111"/>
      <c r="LJ183" s="111"/>
      <c r="LK183" s="111"/>
      <c r="LL183" s="111"/>
      <c r="LM183" s="111"/>
      <c r="LN183" s="111"/>
      <c r="LO183" s="111"/>
      <c r="LP183" s="111"/>
      <c r="LQ183" s="111"/>
      <c r="LR183" s="111"/>
      <c r="LS183" s="111"/>
      <c r="LT183" s="111"/>
      <c r="LU183" s="111"/>
      <c r="LV183" s="111"/>
      <c r="LW183" s="111"/>
      <c r="LX183" s="111"/>
      <c r="LY183" s="111"/>
      <c r="LZ183" s="111"/>
      <c r="MA183" s="111"/>
      <c r="MB183" s="111"/>
      <c r="MC183" s="111"/>
      <c r="MD183" s="111"/>
      <c r="ME183" s="111"/>
      <c r="MF183" s="111"/>
      <c r="MG183" s="111"/>
      <c r="MH183" s="111"/>
      <c r="MI183" s="111"/>
      <c r="MJ183" s="111"/>
      <c r="MK183" s="111"/>
      <c r="ML183" s="111"/>
      <c r="MM183" s="111"/>
      <c r="MN183" s="111"/>
      <c r="MO183" s="111"/>
      <c r="MP183" s="111"/>
      <c r="MQ183" s="111"/>
      <c r="MR183" s="111"/>
      <c r="MS183" s="111"/>
      <c r="MT183" s="111"/>
      <c r="MU183" s="111"/>
      <c r="MV183" s="111"/>
      <c r="MW183" s="111"/>
      <c r="MX183" s="111"/>
      <c r="MY183" s="111"/>
      <c r="MZ183" s="111"/>
      <c r="NA183" s="111"/>
      <c r="NB183" s="111"/>
      <c r="NC183" s="111"/>
      <c r="ND183" s="111"/>
      <c r="NE183" s="111"/>
      <c r="NF183" s="111"/>
      <c r="NG183" s="111"/>
      <c r="NH183" s="111"/>
      <c r="NI183" s="111"/>
      <c r="NJ183" s="111"/>
      <c r="NK183" s="111"/>
      <c r="NL183" s="111"/>
      <c r="NM183" s="111"/>
      <c r="NN183" s="111"/>
      <c r="NO183" s="111"/>
      <c r="NP183" s="111"/>
      <c r="NQ183" s="111"/>
      <c r="NR183" s="111"/>
      <c r="NS183" s="111"/>
      <c r="NT183" s="111"/>
      <c r="NU183" s="111"/>
      <c r="NV183" s="111"/>
      <c r="NW183" s="111"/>
      <c r="NX183" s="111"/>
      <c r="NY183" s="111"/>
      <c r="NZ183" s="111"/>
      <c r="OA183" s="111"/>
      <c r="OB183" s="111"/>
      <c r="OC183" s="111"/>
      <c r="OD183" s="111"/>
      <c r="OE183" s="111"/>
      <c r="OF183" s="111"/>
      <c r="OG183" s="111"/>
      <c r="OH183" s="111"/>
      <c r="OI183" s="111"/>
      <c r="OJ183" s="111"/>
      <c r="OK183" s="111"/>
      <c r="OL183" s="111"/>
      <c r="OM183" s="111"/>
      <c r="ON183" s="111"/>
      <c r="OO183" s="111"/>
      <c r="OP183" s="111"/>
      <c r="OQ183" s="111"/>
      <c r="OR183" s="111"/>
      <c r="OS183" s="111"/>
      <c r="OT183" s="111"/>
      <c r="OU183" s="111"/>
      <c r="OV183" s="111"/>
      <c r="OW183" s="111"/>
      <c r="OX183" s="111"/>
      <c r="OY183" s="111"/>
      <c r="OZ183" s="111"/>
      <c r="PA183" s="111"/>
      <c r="PB183" s="111"/>
      <c r="PC183" s="111"/>
      <c r="PD183" s="111"/>
      <c r="PE183" s="111"/>
      <c r="PF183" s="111"/>
      <c r="PG183" s="111"/>
      <c r="PH183" s="111"/>
      <c r="PI183" s="111"/>
      <c r="PJ183" s="111"/>
      <c r="PK183" s="111"/>
      <c r="PL183" s="111"/>
      <c r="PM183" s="111"/>
      <c r="PN183" s="111"/>
      <c r="PO183" s="111"/>
      <c r="PP183" s="111"/>
      <c r="PQ183" s="111"/>
      <c r="PR183" s="111"/>
      <c r="PS183" s="111"/>
      <c r="PT183" s="111"/>
      <c r="PU183" s="111"/>
      <c r="PV183" s="111"/>
      <c r="PW183" s="111"/>
      <c r="PX183" s="111"/>
      <c r="PY183" s="111"/>
      <c r="PZ183" s="111"/>
      <c r="QA183" s="111"/>
      <c r="QB183" s="111"/>
      <c r="QC183" s="111"/>
      <c r="QD183" s="111"/>
      <c r="QE183" s="111"/>
      <c r="QF183" s="111"/>
      <c r="QG183" s="111"/>
      <c r="QH183" s="111"/>
      <c r="QI183" s="111"/>
      <c r="QJ183" s="111"/>
      <c r="QK183" s="111"/>
      <c r="QL183" s="111"/>
      <c r="QM183" s="111"/>
      <c r="QN183" s="111"/>
      <c r="QO183" s="111"/>
      <c r="QP183" s="111"/>
      <c r="QQ183" s="111"/>
      <c r="QR183" s="111"/>
      <c r="QS183" s="111"/>
      <c r="QT183" s="111"/>
      <c r="QU183" s="111"/>
      <c r="QV183" s="111"/>
      <c r="QW183" s="111"/>
      <c r="QX183" s="111"/>
      <c r="QY183" s="111"/>
      <c r="QZ183" s="111"/>
      <c r="RA183" s="111"/>
      <c r="RB183" s="111"/>
      <c r="RC183" s="111"/>
      <c r="RD183" s="111"/>
      <c r="RE183" s="111"/>
      <c r="RF183" s="111"/>
      <c r="RG183" s="111"/>
      <c r="RH183" s="111"/>
      <c r="RI183" s="111"/>
      <c r="RJ183" s="111"/>
      <c r="RK183" s="111"/>
      <c r="RL183" s="111"/>
      <c r="RM183" s="111"/>
      <c r="RN183" s="111"/>
      <c r="RO183" s="111"/>
      <c r="RP183" s="111"/>
      <c r="RQ183" s="111"/>
      <c r="RR183" s="111"/>
      <c r="RS183" s="111"/>
      <c r="RT183" s="111"/>
      <c r="RU183" s="111"/>
      <c r="RV183" s="111"/>
      <c r="RW183" s="111"/>
      <c r="RX183" s="111"/>
      <c r="RY183" s="111"/>
      <c r="RZ183" s="111"/>
      <c r="SA183" s="111"/>
      <c r="SB183" s="111"/>
      <c r="SC183" s="111"/>
      <c r="SD183" s="111"/>
      <c r="SE183" s="111"/>
      <c r="SF183" s="111"/>
      <c r="SG183" s="111"/>
      <c r="SH183" s="111"/>
      <c r="SI183" s="111"/>
      <c r="SJ183" s="111"/>
      <c r="SK183" s="111"/>
      <c r="SL183" s="111"/>
      <c r="SM183" s="111"/>
      <c r="SN183" s="111"/>
      <c r="SO183" s="111"/>
      <c r="SP183" s="111"/>
      <c r="SQ183" s="111"/>
      <c r="SR183" s="111"/>
      <c r="SS183" s="111"/>
      <c r="ST183" s="111"/>
      <c r="SU183" s="111"/>
      <c r="SV183" s="111"/>
      <c r="SW183" s="111"/>
      <c r="SX183" s="111"/>
      <c r="SY183" s="111"/>
      <c r="SZ183" s="111"/>
      <c r="TA183" s="111"/>
      <c r="TB183" s="111"/>
      <c r="TC183" s="111"/>
      <c r="TD183" s="111"/>
      <c r="TE183" s="111"/>
      <c r="TF183" s="111"/>
      <c r="TG183" s="111"/>
      <c r="TH183" s="111"/>
      <c r="TI183" s="111"/>
      <c r="TJ183" s="111"/>
      <c r="TK183" s="111"/>
      <c r="TL183" s="111"/>
      <c r="TM183" s="111"/>
      <c r="TN183" s="111"/>
    </row>
    <row r="184" spans="1:534" x14ac:dyDescent="0.2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/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7"/>
      <c r="CC184" s="117"/>
      <c r="CD184" s="111"/>
      <c r="CE184" s="111"/>
      <c r="CF184" s="111"/>
      <c r="CG184" s="117"/>
      <c r="CH184" s="117"/>
      <c r="CI184" s="111"/>
      <c r="CJ184" s="111"/>
      <c r="CK184" s="111"/>
      <c r="CL184" s="117"/>
      <c r="CM184" s="111"/>
      <c r="CN184" s="117"/>
      <c r="CO184" s="117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1"/>
      <c r="DO184" s="111"/>
      <c r="DP184" s="111"/>
      <c r="DQ184" s="111"/>
      <c r="DR184" s="111"/>
      <c r="DS184" s="111"/>
      <c r="DT184" s="111"/>
      <c r="DU184" s="111"/>
      <c r="DV184" s="111"/>
      <c r="DW184" s="111"/>
      <c r="DX184" s="111"/>
      <c r="DY184" s="111"/>
      <c r="DZ184" s="111"/>
      <c r="EA184" s="111"/>
      <c r="EB184" s="111"/>
      <c r="EC184" s="111"/>
      <c r="ED184" s="111"/>
      <c r="EE184" s="111"/>
      <c r="EF184" s="111"/>
      <c r="EG184" s="111"/>
      <c r="EH184" s="111"/>
      <c r="EI184" s="111"/>
      <c r="EJ184" s="111"/>
      <c r="EK184" s="111"/>
      <c r="EL184" s="111"/>
      <c r="EM184" s="111"/>
      <c r="EN184" s="111"/>
      <c r="EO184" s="111"/>
      <c r="EP184" s="111"/>
      <c r="EQ184" s="111"/>
      <c r="ER184" s="111"/>
      <c r="ES184" s="111"/>
      <c r="ET184" s="111"/>
      <c r="EU184" s="111"/>
      <c r="EV184" s="111"/>
      <c r="EW184" s="111"/>
      <c r="EX184" s="111"/>
      <c r="EY184" s="111"/>
      <c r="EZ184" s="111"/>
      <c r="FA184" s="111"/>
      <c r="FB184" s="111"/>
      <c r="FC184" s="111"/>
      <c r="FD184" s="111"/>
      <c r="FE184" s="111"/>
      <c r="FF184" s="111"/>
      <c r="FG184" s="111"/>
      <c r="FH184" s="111"/>
      <c r="FI184" s="111"/>
      <c r="FJ184" s="111"/>
      <c r="FK184" s="111"/>
      <c r="FL184" s="111"/>
      <c r="FM184" s="111"/>
      <c r="FN184" s="111"/>
      <c r="FO184" s="111"/>
      <c r="FP184" s="111"/>
      <c r="FQ184" s="111"/>
      <c r="FR184" s="111"/>
      <c r="FS184" s="111"/>
      <c r="FT184" s="111"/>
      <c r="FU184" s="111"/>
      <c r="FV184" s="111"/>
      <c r="FW184" s="111"/>
      <c r="FX184" s="111"/>
      <c r="FY184" s="111"/>
      <c r="FZ184" s="111"/>
      <c r="GA184" s="111"/>
      <c r="GB184" s="111"/>
      <c r="GC184" s="111"/>
      <c r="GD184" s="111"/>
      <c r="GE184" s="111"/>
      <c r="GF184" s="111"/>
      <c r="GG184" s="111"/>
      <c r="GH184" s="111"/>
      <c r="GI184" s="111"/>
      <c r="GJ184" s="111"/>
      <c r="GK184" s="111"/>
      <c r="GL184" s="111"/>
      <c r="GM184" s="111"/>
      <c r="GN184" s="111"/>
      <c r="GO184" s="111"/>
      <c r="GP184" s="111"/>
      <c r="GQ184" s="111"/>
      <c r="GR184" s="111"/>
      <c r="GS184" s="111"/>
      <c r="GT184" s="111"/>
      <c r="GU184" s="111"/>
      <c r="GV184" s="111"/>
      <c r="GW184" s="111"/>
      <c r="GX184" s="111"/>
      <c r="GY184" s="111"/>
      <c r="GZ184" s="111"/>
      <c r="HA184" s="111"/>
      <c r="HB184" s="111"/>
      <c r="HC184" s="111"/>
      <c r="HD184" s="111"/>
      <c r="HE184" s="111"/>
      <c r="HF184" s="111"/>
      <c r="HG184" s="116"/>
      <c r="HH184" s="111"/>
      <c r="HI184" s="111"/>
      <c r="HJ184" s="111"/>
      <c r="HK184" s="111"/>
      <c r="HL184" s="111"/>
      <c r="HM184" s="111"/>
      <c r="HN184" s="111"/>
      <c r="HO184" s="111"/>
      <c r="HP184" s="111"/>
      <c r="HQ184" s="111"/>
      <c r="HR184" s="111"/>
      <c r="HS184" s="111"/>
      <c r="HT184" s="111"/>
      <c r="HU184" s="111"/>
      <c r="HV184" s="111"/>
      <c r="HW184" s="111"/>
      <c r="HX184" s="111"/>
      <c r="HY184" s="111"/>
      <c r="HZ184" s="111"/>
      <c r="IA184" s="111"/>
      <c r="IB184" s="111"/>
      <c r="IC184" s="111"/>
      <c r="ID184" s="111"/>
      <c r="IE184" s="111"/>
      <c r="IF184" s="111"/>
      <c r="IG184" s="111"/>
      <c r="IH184" s="111"/>
      <c r="II184" s="111"/>
      <c r="IJ184" s="111"/>
      <c r="IK184" s="111"/>
      <c r="IL184" s="111"/>
      <c r="IM184" s="111"/>
      <c r="IN184" s="111"/>
      <c r="IO184" s="111"/>
      <c r="IP184" s="111"/>
      <c r="IQ184" s="111"/>
      <c r="IR184" s="111"/>
      <c r="IS184" s="111"/>
      <c r="IT184" s="111"/>
      <c r="IU184" s="111"/>
      <c r="IV184" s="111"/>
      <c r="IW184" s="111"/>
      <c r="IX184" s="111"/>
      <c r="IY184" s="111"/>
      <c r="IZ184" s="111"/>
      <c r="JA184" s="111"/>
      <c r="JB184" s="111"/>
      <c r="JC184" s="111"/>
      <c r="JD184" s="111"/>
      <c r="JE184" s="111"/>
      <c r="JF184" s="111"/>
      <c r="JG184" s="111"/>
      <c r="JH184" s="111"/>
      <c r="JI184" s="111"/>
      <c r="JJ184" s="111"/>
      <c r="JK184" s="111"/>
      <c r="JL184" s="111"/>
      <c r="JM184" s="111"/>
      <c r="JN184" s="111"/>
      <c r="JO184" s="111"/>
      <c r="JP184" s="111"/>
      <c r="JQ184" s="111"/>
      <c r="JR184" s="111"/>
      <c r="JS184" s="111"/>
      <c r="JT184" s="111"/>
      <c r="JU184" s="111"/>
      <c r="JV184" s="111"/>
      <c r="JW184" s="111"/>
      <c r="JX184" s="111"/>
      <c r="JY184" s="111"/>
      <c r="JZ184" s="111"/>
      <c r="KA184" s="111"/>
      <c r="KB184" s="111"/>
      <c r="KC184" s="111"/>
      <c r="KD184" s="111"/>
      <c r="KE184" s="111"/>
      <c r="KF184" s="111"/>
      <c r="KG184" s="111"/>
      <c r="KH184" s="111"/>
      <c r="KI184" s="111"/>
      <c r="KJ184" s="111"/>
      <c r="KK184" s="111"/>
      <c r="KL184" s="111"/>
      <c r="KM184" s="111"/>
      <c r="KN184" s="111"/>
      <c r="KO184" s="111"/>
      <c r="KP184" s="111"/>
      <c r="KQ184" s="111"/>
      <c r="KR184" s="111"/>
      <c r="KS184" s="111"/>
      <c r="KT184" s="111"/>
      <c r="KU184" s="111"/>
      <c r="KV184" s="111"/>
      <c r="KW184" s="111"/>
      <c r="KX184" s="111"/>
      <c r="KY184" s="111"/>
      <c r="KZ184" s="111"/>
      <c r="LA184" s="111"/>
      <c r="LB184" s="111"/>
      <c r="LC184" s="111"/>
      <c r="LD184" s="111"/>
      <c r="LE184" s="111"/>
      <c r="LF184" s="111"/>
      <c r="LG184" s="111"/>
      <c r="LH184" s="111"/>
      <c r="LI184" s="111"/>
      <c r="LJ184" s="111"/>
      <c r="LK184" s="111"/>
      <c r="LL184" s="111"/>
      <c r="LM184" s="111"/>
      <c r="LN184" s="111"/>
      <c r="LO184" s="111"/>
      <c r="LP184" s="111"/>
      <c r="LQ184" s="111"/>
      <c r="LR184" s="111"/>
      <c r="LS184" s="111"/>
      <c r="LT184" s="111"/>
      <c r="LU184" s="111"/>
      <c r="LV184" s="111"/>
      <c r="LW184" s="111"/>
      <c r="LX184" s="111"/>
      <c r="LY184" s="111"/>
      <c r="LZ184" s="111"/>
      <c r="MA184" s="111"/>
      <c r="MB184" s="111"/>
      <c r="MC184" s="111"/>
      <c r="MD184" s="111"/>
      <c r="ME184" s="111"/>
      <c r="MF184" s="111"/>
      <c r="MG184" s="111"/>
      <c r="MH184" s="111"/>
      <c r="MI184" s="111"/>
      <c r="MJ184" s="111"/>
      <c r="MK184" s="111"/>
      <c r="ML184" s="111"/>
      <c r="MM184" s="111"/>
      <c r="MN184" s="111"/>
      <c r="MO184" s="111"/>
      <c r="MP184" s="111"/>
      <c r="MQ184" s="111"/>
      <c r="MR184" s="111"/>
      <c r="MS184" s="111"/>
      <c r="MT184" s="111"/>
      <c r="MU184" s="111"/>
      <c r="MV184" s="111"/>
      <c r="MW184" s="111"/>
      <c r="MX184" s="111"/>
      <c r="MY184" s="111"/>
      <c r="MZ184" s="111"/>
      <c r="NA184" s="111"/>
      <c r="NB184" s="111"/>
      <c r="NC184" s="111"/>
      <c r="ND184" s="111"/>
      <c r="NE184" s="111"/>
      <c r="NF184" s="111"/>
      <c r="NG184" s="111"/>
      <c r="NH184" s="111"/>
      <c r="NI184" s="111"/>
      <c r="NJ184" s="111"/>
      <c r="NK184" s="111"/>
      <c r="NL184" s="111"/>
      <c r="NM184" s="111"/>
      <c r="NN184" s="111"/>
      <c r="NO184" s="111"/>
      <c r="NP184" s="111"/>
      <c r="NQ184" s="111"/>
      <c r="NR184" s="111"/>
      <c r="NS184" s="111"/>
      <c r="NT184" s="111"/>
      <c r="NU184" s="111"/>
      <c r="NV184" s="111"/>
      <c r="NW184" s="111"/>
      <c r="NX184" s="111"/>
      <c r="NY184" s="111"/>
      <c r="NZ184" s="111"/>
      <c r="OA184" s="111"/>
      <c r="OB184" s="111"/>
      <c r="OC184" s="111"/>
      <c r="OD184" s="111"/>
      <c r="OE184" s="111"/>
      <c r="OF184" s="111"/>
      <c r="OG184" s="111"/>
      <c r="OH184" s="111"/>
      <c r="OI184" s="111"/>
      <c r="OJ184" s="111"/>
      <c r="OK184" s="111"/>
      <c r="OL184" s="111"/>
      <c r="OM184" s="111"/>
      <c r="ON184" s="111"/>
      <c r="OO184" s="111"/>
      <c r="OP184" s="111"/>
      <c r="OQ184" s="111"/>
      <c r="OR184" s="111"/>
      <c r="OS184" s="111"/>
      <c r="OT184" s="111"/>
      <c r="OU184" s="111"/>
      <c r="OV184" s="111"/>
      <c r="OW184" s="111"/>
      <c r="OX184" s="111"/>
      <c r="OY184" s="111"/>
      <c r="OZ184" s="111"/>
      <c r="PA184" s="111"/>
      <c r="PB184" s="111"/>
      <c r="PC184" s="111"/>
      <c r="PD184" s="111"/>
      <c r="PE184" s="111"/>
      <c r="PF184" s="111"/>
      <c r="PG184" s="111"/>
      <c r="PH184" s="111"/>
      <c r="PI184" s="111"/>
      <c r="PJ184" s="111"/>
      <c r="PK184" s="111"/>
      <c r="PL184" s="111"/>
      <c r="PM184" s="111"/>
      <c r="PN184" s="111"/>
      <c r="PO184" s="111"/>
      <c r="PP184" s="111"/>
      <c r="PQ184" s="111"/>
      <c r="PR184" s="111"/>
      <c r="PS184" s="111"/>
      <c r="PT184" s="111"/>
      <c r="PU184" s="111"/>
      <c r="PV184" s="111"/>
      <c r="PW184" s="111"/>
      <c r="PX184" s="111"/>
      <c r="PY184" s="111"/>
      <c r="PZ184" s="111"/>
      <c r="QA184" s="111"/>
      <c r="QB184" s="111"/>
      <c r="QC184" s="111"/>
      <c r="QD184" s="111"/>
      <c r="QE184" s="111"/>
      <c r="QF184" s="111"/>
      <c r="QG184" s="111"/>
      <c r="QH184" s="111"/>
      <c r="QI184" s="111"/>
      <c r="QJ184" s="111"/>
      <c r="QK184" s="111"/>
      <c r="QL184" s="111"/>
      <c r="QM184" s="111"/>
      <c r="QN184" s="111"/>
      <c r="QO184" s="111"/>
      <c r="QP184" s="111"/>
      <c r="QQ184" s="111"/>
      <c r="QR184" s="111"/>
      <c r="QS184" s="111"/>
      <c r="QT184" s="111"/>
      <c r="QU184" s="111"/>
      <c r="QV184" s="111"/>
      <c r="QW184" s="111"/>
      <c r="QX184" s="111"/>
      <c r="QY184" s="111"/>
      <c r="QZ184" s="111"/>
      <c r="RA184" s="111"/>
      <c r="RB184" s="111"/>
      <c r="RC184" s="111"/>
      <c r="RD184" s="111"/>
      <c r="RE184" s="111"/>
      <c r="RF184" s="111"/>
      <c r="RG184" s="111"/>
      <c r="RH184" s="111"/>
      <c r="RI184" s="111"/>
      <c r="RJ184" s="111"/>
      <c r="RK184" s="111"/>
      <c r="RL184" s="111"/>
      <c r="RM184" s="111"/>
      <c r="RN184" s="111"/>
      <c r="RO184" s="111"/>
      <c r="RP184" s="111"/>
      <c r="RQ184" s="111"/>
      <c r="RR184" s="111"/>
      <c r="RS184" s="111"/>
      <c r="RT184" s="111"/>
      <c r="RU184" s="111"/>
      <c r="RV184" s="111"/>
      <c r="RW184" s="111"/>
      <c r="RX184" s="111"/>
      <c r="RY184" s="111"/>
      <c r="RZ184" s="111"/>
      <c r="SA184" s="111"/>
      <c r="SB184" s="111"/>
      <c r="SC184" s="111"/>
      <c r="SD184" s="111"/>
      <c r="SE184" s="111"/>
      <c r="SF184" s="111"/>
      <c r="SG184" s="111"/>
      <c r="SH184" s="111"/>
      <c r="SI184" s="111"/>
      <c r="SJ184" s="111"/>
      <c r="SK184" s="111"/>
      <c r="SL184" s="111"/>
      <c r="SM184" s="111"/>
      <c r="SN184" s="111"/>
      <c r="SO184" s="111"/>
      <c r="SP184" s="111"/>
      <c r="SQ184" s="111"/>
      <c r="SR184" s="111"/>
      <c r="SS184" s="111"/>
      <c r="ST184" s="111"/>
      <c r="SU184" s="111"/>
      <c r="SV184" s="111"/>
      <c r="SW184" s="111"/>
      <c r="SX184" s="111"/>
      <c r="SY184" s="111"/>
      <c r="SZ184" s="111"/>
      <c r="TA184" s="111"/>
      <c r="TB184" s="111"/>
      <c r="TC184" s="111"/>
      <c r="TD184" s="111"/>
      <c r="TE184" s="111"/>
      <c r="TF184" s="111"/>
      <c r="TG184" s="111"/>
      <c r="TH184" s="111"/>
      <c r="TI184" s="111"/>
      <c r="TJ184" s="111"/>
      <c r="TK184" s="111"/>
      <c r="TL184" s="111"/>
      <c r="TM184" s="111"/>
      <c r="TN184" s="111"/>
    </row>
    <row r="185" spans="1:534" x14ac:dyDescent="0.2">
      <c r="A185" s="111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7"/>
      <c r="CC185" s="117"/>
      <c r="CD185" s="111"/>
      <c r="CE185" s="111"/>
      <c r="CF185" s="111"/>
      <c r="CG185" s="117"/>
      <c r="CH185" s="117"/>
      <c r="CI185" s="111"/>
      <c r="CJ185" s="111"/>
      <c r="CK185" s="111"/>
      <c r="CL185" s="117"/>
      <c r="CM185" s="111"/>
      <c r="CN185" s="117"/>
      <c r="CO185" s="117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  <c r="DY185" s="111"/>
      <c r="DZ185" s="111"/>
      <c r="EA185" s="111"/>
      <c r="EB185" s="111"/>
      <c r="EC185" s="111"/>
      <c r="ED185" s="111"/>
      <c r="EE185" s="111"/>
      <c r="EF185" s="111"/>
      <c r="EG185" s="111"/>
      <c r="EH185" s="111"/>
      <c r="EI185" s="111"/>
      <c r="EJ185" s="111"/>
      <c r="EK185" s="111"/>
      <c r="EL185" s="111"/>
      <c r="EM185" s="111"/>
      <c r="EN185" s="111"/>
      <c r="EO185" s="111"/>
      <c r="EP185" s="111"/>
      <c r="EQ185" s="111"/>
      <c r="ER185" s="111"/>
      <c r="ES185" s="111"/>
      <c r="ET185" s="111"/>
      <c r="EU185" s="111"/>
      <c r="EV185" s="111"/>
      <c r="EW185" s="111"/>
      <c r="EX185" s="111"/>
      <c r="EY185" s="111"/>
      <c r="EZ185" s="111"/>
      <c r="FA185" s="111"/>
      <c r="FB185" s="111"/>
      <c r="FC185" s="111"/>
      <c r="FD185" s="111"/>
      <c r="FE185" s="111"/>
      <c r="FF185" s="111"/>
      <c r="FG185" s="111"/>
      <c r="FH185" s="111"/>
      <c r="FI185" s="111"/>
      <c r="FJ185" s="111"/>
      <c r="FK185" s="111"/>
      <c r="FL185" s="111"/>
      <c r="FM185" s="111"/>
      <c r="FN185" s="111"/>
      <c r="FO185" s="111"/>
      <c r="FP185" s="111"/>
      <c r="FQ185" s="111"/>
      <c r="FR185" s="111"/>
      <c r="FS185" s="111"/>
      <c r="FT185" s="111"/>
      <c r="FU185" s="111"/>
      <c r="FV185" s="111"/>
      <c r="FW185" s="111"/>
      <c r="FX185" s="111"/>
      <c r="FY185" s="111"/>
      <c r="FZ185" s="111"/>
      <c r="GA185" s="111"/>
      <c r="GB185" s="111"/>
      <c r="GC185" s="111"/>
      <c r="GD185" s="111"/>
      <c r="GE185" s="111"/>
      <c r="GF185" s="111"/>
      <c r="GG185" s="111"/>
      <c r="GH185" s="111"/>
      <c r="GI185" s="111"/>
      <c r="GJ185" s="111"/>
      <c r="GK185" s="111"/>
      <c r="GL185" s="111"/>
      <c r="GM185" s="111"/>
      <c r="GN185" s="111"/>
      <c r="GO185" s="111"/>
      <c r="GP185" s="111"/>
      <c r="GQ185" s="111"/>
      <c r="GR185" s="111"/>
      <c r="GS185" s="111"/>
      <c r="GT185" s="111"/>
      <c r="GU185" s="111"/>
      <c r="GV185" s="111"/>
      <c r="GW185" s="111"/>
      <c r="GX185" s="111"/>
      <c r="GY185" s="111"/>
      <c r="GZ185" s="111"/>
      <c r="HA185" s="111"/>
      <c r="HB185" s="111"/>
      <c r="HC185" s="111"/>
      <c r="HD185" s="111"/>
      <c r="HE185" s="111"/>
      <c r="HF185" s="111"/>
      <c r="HG185" s="116"/>
      <c r="HH185" s="111"/>
      <c r="HI185" s="111"/>
      <c r="HJ185" s="111"/>
      <c r="HK185" s="111"/>
      <c r="HL185" s="111"/>
      <c r="HM185" s="111"/>
      <c r="HN185" s="111"/>
      <c r="HO185" s="111"/>
      <c r="HP185" s="111"/>
      <c r="HQ185" s="111"/>
      <c r="HR185" s="111"/>
      <c r="HS185" s="111"/>
      <c r="HT185" s="111"/>
      <c r="HU185" s="111"/>
      <c r="HV185" s="111"/>
      <c r="HW185" s="111"/>
      <c r="HX185" s="111"/>
      <c r="HY185" s="111"/>
      <c r="HZ185" s="111"/>
      <c r="IA185" s="111"/>
      <c r="IB185" s="111"/>
      <c r="IC185" s="111"/>
      <c r="ID185" s="111"/>
      <c r="IE185" s="111"/>
      <c r="IF185" s="111"/>
      <c r="IG185" s="111"/>
      <c r="IH185" s="111"/>
      <c r="II185" s="111"/>
      <c r="IJ185" s="111"/>
      <c r="IK185" s="111"/>
      <c r="IL185" s="111"/>
      <c r="IM185" s="111"/>
      <c r="IN185" s="111"/>
      <c r="IO185" s="111"/>
      <c r="IP185" s="111"/>
      <c r="IQ185" s="111"/>
      <c r="IR185" s="111"/>
      <c r="IS185" s="111"/>
      <c r="IT185" s="111"/>
      <c r="IU185" s="111"/>
      <c r="IV185" s="111"/>
      <c r="IW185" s="111"/>
      <c r="IX185" s="111"/>
      <c r="IY185" s="111"/>
      <c r="IZ185" s="111"/>
      <c r="JA185" s="111"/>
      <c r="JB185" s="111"/>
      <c r="JC185" s="111"/>
      <c r="JD185" s="111"/>
      <c r="JE185" s="111"/>
      <c r="JF185" s="111"/>
      <c r="JG185" s="111"/>
      <c r="JH185" s="111"/>
      <c r="JI185" s="111"/>
      <c r="JJ185" s="111"/>
      <c r="JK185" s="111"/>
      <c r="JL185" s="111"/>
      <c r="JM185" s="111"/>
      <c r="JN185" s="111"/>
      <c r="JO185" s="111"/>
      <c r="JP185" s="111"/>
      <c r="JQ185" s="111"/>
      <c r="JR185" s="111"/>
      <c r="JS185" s="111"/>
      <c r="JT185" s="111"/>
      <c r="JU185" s="111"/>
      <c r="JV185" s="111"/>
      <c r="JW185" s="111"/>
      <c r="JX185" s="111"/>
      <c r="JY185" s="111"/>
      <c r="JZ185" s="111"/>
      <c r="KA185" s="111"/>
      <c r="KB185" s="111"/>
      <c r="KC185" s="111"/>
      <c r="KD185" s="111"/>
      <c r="KE185" s="111"/>
      <c r="KF185" s="111"/>
      <c r="KG185" s="111"/>
      <c r="KH185" s="111"/>
      <c r="KI185" s="111"/>
      <c r="KJ185" s="111"/>
      <c r="KK185" s="111"/>
      <c r="KL185" s="111"/>
      <c r="KM185" s="111"/>
      <c r="KN185" s="111"/>
      <c r="KO185" s="111"/>
      <c r="KP185" s="111"/>
      <c r="KQ185" s="111"/>
      <c r="KR185" s="111"/>
      <c r="KS185" s="111"/>
      <c r="KT185" s="111"/>
      <c r="KU185" s="111"/>
      <c r="KV185" s="111"/>
      <c r="KW185" s="111"/>
      <c r="KX185" s="111"/>
      <c r="KY185" s="111"/>
      <c r="KZ185" s="111"/>
      <c r="LA185" s="111"/>
      <c r="LB185" s="111"/>
      <c r="LC185" s="111"/>
      <c r="LD185" s="111"/>
      <c r="LE185" s="111"/>
      <c r="LF185" s="111"/>
      <c r="LG185" s="111"/>
      <c r="LH185" s="111"/>
      <c r="LI185" s="111"/>
      <c r="LJ185" s="111"/>
      <c r="LK185" s="111"/>
      <c r="LL185" s="111"/>
      <c r="LM185" s="111"/>
      <c r="LN185" s="111"/>
      <c r="LO185" s="111"/>
      <c r="LP185" s="111"/>
      <c r="LQ185" s="111"/>
      <c r="LR185" s="111"/>
      <c r="LS185" s="111"/>
      <c r="LT185" s="111"/>
      <c r="LU185" s="111"/>
      <c r="LV185" s="111"/>
      <c r="LW185" s="111"/>
      <c r="LX185" s="111"/>
      <c r="LY185" s="111"/>
      <c r="LZ185" s="111"/>
      <c r="MA185" s="111"/>
      <c r="MB185" s="111"/>
      <c r="MC185" s="111"/>
      <c r="MD185" s="111"/>
      <c r="ME185" s="111"/>
      <c r="MF185" s="111"/>
      <c r="MG185" s="111"/>
      <c r="MH185" s="111"/>
      <c r="MI185" s="111"/>
      <c r="MJ185" s="111"/>
      <c r="MK185" s="111"/>
      <c r="ML185" s="111"/>
      <c r="MM185" s="111"/>
      <c r="MN185" s="111"/>
      <c r="MO185" s="111"/>
      <c r="MP185" s="111"/>
      <c r="MQ185" s="111"/>
      <c r="MR185" s="111"/>
      <c r="MS185" s="111"/>
      <c r="MT185" s="111"/>
      <c r="MU185" s="111"/>
      <c r="MV185" s="111"/>
      <c r="MW185" s="111"/>
      <c r="MX185" s="111"/>
      <c r="MY185" s="111"/>
      <c r="MZ185" s="111"/>
      <c r="NA185" s="111"/>
      <c r="NB185" s="111"/>
      <c r="NC185" s="111"/>
      <c r="ND185" s="111"/>
      <c r="NE185" s="111"/>
      <c r="NF185" s="111"/>
      <c r="NG185" s="111"/>
      <c r="NH185" s="111"/>
      <c r="NI185" s="111"/>
      <c r="NJ185" s="111"/>
      <c r="NK185" s="111"/>
      <c r="NL185" s="111"/>
      <c r="NM185" s="111"/>
      <c r="NN185" s="111"/>
      <c r="NO185" s="111"/>
      <c r="NP185" s="111"/>
      <c r="NQ185" s="111"/>
      <c r="NR185" s="111"/>
      <c r="NS185" s="111"/>
      <c r="NT185" s="111"/>
      <c r="NU185" s="111"/>
      <c r="NV185" s="111"/>
      <c r="NW185" s="111"/>
      <c r="NX185" s="111"/>
      <c r="NY185" s="111"/>
      <c r="NZ185" s="111"/>
      <c r="OA185" s="111"/>
      <c r="OB185" s="111"/>
      <c r="OC185" s="111"/>
      <c r="OD185" s="111"/>
      <c r="OE185" s="111"/>
      <c r="OF185" s="111"/>
      <c r="OG185" s="111"/>
      <c r="OH185" s="111"/>
      <c r="OI185" s="111"/>
      <c r="OJ185" s="111"/>
      <c r="OK185" s="111"/>
      <c r="OL185" s="111"/>
      <c r="OM185" s="111"/>
      <c r="ON185" s="111"/>
      <c r="OO185" s="111"/>
      <c r="OP185" s="111"/>
      <c r="OQ185" s="111"/>
      <c r="OR185" s="111"/>
      <c r="OS185" s="111"/>
      <c r="OT185" s="111"/>
      <c r="OU185" s="111"/>
      <c r="OV185" s="111"/>
      <c r="OW185" s="111"/>
      <c r="OX185" s="111"/>
      <c r="OY185" s="111"/>
      <c r="OZ185" s="111"/>
      <c r="PA185" s="111"/>
      <c r="PB185" s="111"/>
      <c r="PC185" s="111"/>
      <c r="PD185" s="111"/>
      <c r="PE185" s="111"/>
      <c r="PF185" s="111"/>
      <c r="PG185" s="111"/>
      <c r="PH185" s="111"/>
      <c r="PI185" s="111"/>
      <c r="PJ185" s="111"/>
      <c r="PK185" s="111"/>
      <c r="PL185" s="111"/>
      <c r="PM185" s="111"/>
      <c r="PN185" s="111"/>
      <c r="PO185" s="111"/>
      <c r="PP185" s="111"/>
      <c r="PQ185" s="111"/>
      <c r="PR185" s="111"/>
      <c r="PS185" s="111"/>
      <c r="PT185" s="111"/>
      <c r="PU185" s="111"/>
      <c r="PV185" s="111"/>
      <c r="PW185" s="111"/>
      <c r="PX185" s="111"/>
      <c r="PY185" s="111"/>
      <c r="PZ185" s="111"/>
      <c r="QA185" s="111"/>
      <c r="QB185" s="111"/>
      <c r="QC185" s="111"/>
      <c r="QD185" s="111"/>
      <c r="QE185" s="111"/>
      <c r="QF185" s="111"/>
      <c r="QG185" s="111"/>
      <c r="QH185" s="111"/>
      <c r="QI185" s="111"/>
      <c r="QJ185" s="111"/>
      <c r="QK185" s="111"/>
      <c r="QL185" s="111"/>
      <c r="QM185" s="111"/>
      <c r="QN185" s="111"/>
      <c r="QO185" s="111"/>
      <c r="QP185" s="111"/>
      <c r="QQ185" s="111"/>
      <c r="QR185" s="111"/>
      <c r="QS185" s="111"/>
      <c r="QT185" s="111"/>
      <c r="QU185" s="111"/>
      <c r="QV185" s="111"/>
      <c r="QW185" s="111"/>
      <c r="QX185" s="111"/>
      <c r="QY185" s="111"/>
      <c r="QZ185" s="111"/>
      <c r="RA185" s="111"/>
      <c r="RB185" s="111"/>
      <c r="RC185" s="111"/>
      <c r="RD185" s="111"/>
      <c r="RE185" s="111"/>
      <c r="RF185" s="111"/>
      <c r="RG185" s="111"/>
      <c r="RH185" s="111"/>
      <c r="RI185" s="111"/>
      <c r="RJ185" s="111"/>
      <c r="RK185" s="111"/>
      <c r="RL185" s="111"/>
      <c r="RM185" s="111"/>
      <c r="RN185" s="111"/>
      <c r="RO185" s="111"/>
      <c r="RP185" s="111"/>
      <c r="RQ185" s="111"/>
      <c r="RR185" s="111"/>
      <c r="RS185" s="111"/>
      <c r="RT185" s="111"/>
      <c r="RU185" s="111"/>
      <c r="RV185" s="111"/>
      <c r="RW185" s="111"/>
      <c r="RX185" s="111"/>
      <c r="RY185" s="111"/>
      <c r="RZ185" s="111"/>
      <c r="SA185" s="111"/>
      <c r="SB185" s="111"/>
      <c r="SC185" s="111"/>
      <c r="SD185" s="111"/>
      <c r="SE185" s="111"/>
      <c r="SF185" s="111"/>
      <c r="SG185" s="111"/>
      <c r="SH185" s="111"/>
      <c r="SI185" s="111"/>
      <c r="SJ185" s="111"/>
      <c r="SK185" s="111"/>
      <c r="SL185" s="111"/>
      <c r="SM185" s="111"/>
      <c r="SN185" s="111"/>
      <c r="SO185" s="111"/>
      <c r="SP185" s="111"/>
      <c r="SQ185" s="111"/>
      <c r="SR185" s="111"/>
      <c r="SS185" s="111"/>
      <c r="ST185" s="111"/>
      <c r="SU185" s="111"/>
      <c r="SV185" s="111"/>
      <c r="SW185" s="111"/>
      <c r="SX185" s="111"/>
      <c r="SY185" s="111"/>
      <c r="SZ185" s="111"/>
      <c r="TA185" s="111"/>
      <c r="TB185" s="111"/>
      <c r="TC185" s="111"/>
      <c r="TD185" s="111"/>
      <c r="TE185" s="111"/>
      <c r="TF185" s="111"/>
      <c r="TG185" s="111"/>
      <c r="TH185" s="111"/>
      <c r="TI185" s="111"/>
      <c r="TJ185" s="111"/>
      <c r="TK185" s="111"/>
      <c r="TL185" s="111"/>
      <c r="TM185" s="111"/>
      <c r="TN185" s="111"/>
    </row>
    <row r="186" spans="1:534" x14ac:dyDescent="0.2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7"/>
      <c r="CC186" s="117"/>
      <c r="CD186" s="111"/>
      <c r="CE186" s="111"/>
      <c r="CF186" s="111"/>
      <c r="CG186" s="117"/>
      <c r="CH186" s="117"/>
      <c r="CI186" s="111"/>
      <c r="CJ186" s="111"/>
      <c r="CK186" s="111"/>
      <c r="CL186" s="117"/>
      <c r="CM186" s="111"/>
      <c r="CN186" s="117"/>
      <c r="CO186" s="117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1"/>
      <c r="DO186" s="111"/>
      <c r="DP186" s="111"/>
      <c r="DQ186" s="111"/>
      <c r="DR186" s="111"/>
      <c r="DS186" s="111"/>
      <c r="DT186" s="111"/>
      <c r="DU186" s="111"/>
      <c r="DV186" s="111"/>
      <c r="DW186" s="111"/>
      <c r="DX186" s="111"/>
      <c r="DY186" s="111"/>
      <c r="DZ186" s="111"/>
      <c r="EA186" s="111"/>
      <c r="EB186" s="111"/>
      <c r="EC186" s="111"/>
      <c r="ED186" s="111"/>
      <c r="EE186" s="111"/>
      <c r="EF186" s="111"/>
      <c r="EG186" s="111"/>
      <c r="EH186" s="111"/>
      <c r="EI186" s="111"/>
      <c r="EJ186" s="111"/>
      <c r="EK186" s="111"/>
      <c r="EL186" s="111"/>
      <c r="EM186" s="111"/>
      <c r="EN186" s="111"/>
      <c r="EO186" s="111"/>
      <c r="EP186" s="111"/>
      <c r="EQ186" s="111"/>
      <c r="ER186" s="111"/>
      <c r="ES186" s="111"/>
      <c r="ET186" s="111"/>
      <c r="EU186" s="111"/>
      <c r="EV186" s="111"/>
      <c r="EW186" s="111"/>
      <c r="EX186" s="111"/>
      <c r="EY186" s="111"/>
      <c r="EZ186" s="111"/>
      <c r="FA186" s="111"/>
      <c r="FB186" s="111"/>
      <c r="FC186" s="111"/>
      <c r="FD186" s="111"/>
      <c r="FE186" s="111"/>
      <c r="FF186" s="111"/>
      <c r="FG186" s="111"/>
      <c r="FH186" s="111"/>
      <c r="FI186" s="111"/>
      <c r="FJ186" s="111"/>
      <c r="FK186" s="111"/>
      <c r="FL186" s="111"/>
      <c r="FM186" s="111"/>
      <c r="FN186" s="111"/>
      <c r="FO186" s="111"/>
      <c r="FP186" s="111"/>
      <c r="FQ186" s="111"/>
      <c r="FR186" s="111"/>
      <c r="FS186" s="111"/>
      <c r="FT186" s="111"/>
      <c r="FU186" s="111"/>
      <c r="FV186" s="111"/>
      <c r="FW186" s="111"/>
      <c r="FX186" s="111"/>
      <c r="FY186" s="111"/>
      <c r="FZ186" s="111"/>
      <c r="GA186" s="111"/>
      <c r="GB186" s="111"/>
      <c r="GC186" s="111"/>
      <c r="GD186" s="111"/>
      <c r="GE186" s="111"/>
      <c r="GF186" s="111"/>
      <c r="GG186" s="111"/>
      <c r="GH186" s="111"/>
      <c r="GI186" s="111"/>
      <c r="GJ186" s="111"/>
      <c r="GK186" s="111"/>
      <c r="GL186" s="111"/>
      <c r="GM186" s="111"/>
      <c r="GN186" s="111"/>
      <c r="GO186" s="111"/>
      <c r="GP186" s="111"/>
      <c r="GQ186" s="111"/>
      <c r="GR186" s="111"/>
      <c r="GS186" s="111"/>
      <c r="GT186" s="111"/>
      <c r="GU186" s="111"/>
      <c r="GV186" s="111"/>
      <c r="GW186" s="111"/>
      <c r="GX186" s="111"/>
      <c r="GY186" s="111"/>
      <c r="GZ186" s="111"/>
      <c r="HA186" s="111"/>
      <c r="HB186" s="111"/>
      <c r="HC186" s="111"/>
      <c r="HD186" s="111"/>
      <c r="HE186" s="111"/>
      <c r="HF186" s="111"/>
      <c r="HG186" s="116"/>
      <c r="HH186" s="111"/>
      <c r="HI186" s="111"/>
      <c r="HJ186" s="111"/>
      <c r="HK186" s="111"/>
      <c r="HL186" s="111"/>
      <c r="HM186" s="111"/>
      <c r="HN186" s="111"/>
      <c r="HO186" s="111"/>
      <c r="HP186" s="111"/>
      <c r="HQ186" s="111"/>
      <c r="HR186" s="111"/>
      <c r="HS186" s="111"/>
      <c r="HT186" s="111"/>
      <c r="HU186" s="111"/>
      <c r="HV186" s="111"/>
      <c r="HW186" s="111"/>
      <c r="HX186" s="111"/>
      <c r="HY186" s="111"/>
      <c r="HZ186" s="111"/>
      <c r="IA186" s="111"/>
      <c r="IB186" s="111"/>
      <c r="IC186" s="111"/>
      <c r="ID186" s="111"/>
      <c r="IE186" s="111"/>
      <c r="IF186" s="111"/>
      <c r="IG186" s="111"/>
      <c r="IH186" s="111"/>
      <c r="II186" s="111"/>
      <c r="IJ186" s="111"/>
      <c r="IK186" s="111"/>
      <c r="IL186" s="111"/>
      <c r="IM186" s="111"/>
      <c r="IN186" s="111"/>
      <c r="IO186" s="111"/>
      <c r="IP186" s="111"/>
      <c r="IQ186" s="111"/>
      <c r="IR186" s="111"/>
      <c r="IS186" s="111"/>
      <c r="IT186" s="111"/>
      <c r="IU186" s="111"/>
      <c r="IV186" s="111"/>
      <c r="IW186" s="111"/>
      <c r="IX186" s="111"/>
      <c r="IY186" s="111"/>
      <c r="IZ186" s="111"/>
      <c r="JA186" s="111"/>
      <c r="JB186" s="111"/>
      <c r="JC186" s="111"/>
      <c r="JD186" s="111"/>
      <c r="JE186" s="111"/>
      <c r="JF186" s="111"/>
      <c r="JG186" s="111"/>
      <c r="JH186" s="111"/>
      <c r="JI186" s="111"/>
      <c r="JJ186" s="111"/>
      <c r="JK186" s="111"/>
      <c r="JL186" s="111"/>
      <c r="JM186" s="111"/>
      <c r="JN186" s="111"/>
      <c r="JO186" s="111"/>
      <c r="JP186" s="111"/>
      <c r="JQ186" s="111"/>
      <c r="JR186" s="111"/>
      <c r="JS186" s="111"/>
      <c r="JT186" s="111"/>
      <c r="JU186" s="111"/>
      <c r="JV186" s="111"/>
      <c r="JW186" s="111"/>
      <c r="JX186" s="111"/>
      <c r="JY186" s="111"/>
      <c r="JZ186" s="111"/>
      <c r="KA186" s="111"/>
      <c r="KB186" s="111"/>
      <c r="KC186" s="111"/>
      <c r="KD186" s="111"/>
      <c r="KE186" s="111"/>
      <c r="KF186" s="111"/>
      <c r="KG186" s="111"/>
      <c r="KH186" s="111"/>
      <c r="KI186" s="111"/>
      <c r="KJ186" s="111"/>
      <c r="KK186" s="111"/>
      <c r="KL186" s="111"/>
      <c r="KM186" s="111"/>
      <c r="KN186" s="111"/>
      <c r="KO186" s="111"/>
      <c r="KP186" s="111"/>
      <c r="KQ186" s="111"/>
      <c r="KR186" s="111"/>
      <c r="KS186" s="111"/>
      <c r="KT186" s="111"/>
      <c r="KU186" s="111"/>
      <c r="KV186" s="111"/>
      <c r="KW186" s="111"/>
      <c r="KX186" s="111"/>
      <c r="KY186" s="111"/>
      <c r="KZ186" s="111"/>
      <c r="LA186" s="111"/>
      <c r="LB186" s="111"/>
      <c r="LC186" s="111"/>
      <c r="LD186" s="111"/>
      <c r="LE186" s="111"/>
      <c r="LF186" s="111"/>
      <c r="LG186" s="111"/>
      <c r="LH186" s="111"/>
      <c r="LI186" s="111"/>
      <c r="LJ186" s="111"/>
      <c r="LK186" s="111"/>
      <c r="LL186" s="111"/>
      <c r="LM186" s="111"/>
      <c r="LN186" s="111"/>
      <c r="LO186" s="111"/>
      <c r="LP186" s="111"/>
      <c r="LQ186" s="111"/>
      <c r="LR186" s="111"/>
      <c r="LS186" s="111"/>
      <c r="LT186" s="111"/>
      <c r="LU186" s="111"/>
      <c r="LV186" s="111"/>
      <c r="LW186" s="111"/>
      <c r="LX186" s="111"/>
      <c r="LY186" s="111"/>
      <c r="LZ186" s="111"/>
      <c r="MA186" s="111"/>
      <c r="MB186" s="111"/>
      <c r="MC186" s="111"/>
      <c r="MD186" s="111"/>
      <c r="ME186" s="111"/>
      <c r="MF186" s="111"/>
      <c r="MG186" s="111"/>
      <c r="MH186" s="111"/>
      <c r="MI186" s="111"/>
      <c r="MJ186" s="111"/>
      <c r="MK186" s="111"/>
      <c r="ML186" s="111"/>
      <c r="MM186" s="111"/>
      <c r="MN186" s="111"/>
      <c r="MO186" s="111"/>
      <c r="MP186" s="111"/>
      <c r="MQ186" s="111"/>
      <c r="MR186" s="111"/>
      <c r="MS186" s="111"/>
      <c r="MT186" s="111"/>
      <c r="MU186" s="111"/>
      <c r="MV186" s="111"/>
      <c r="MW186" s="111"/>
      <c r="MX186" s="111"/>
      <c r="MY186" s="111"/>
      <c r="MZ186" s="111"/>
      <c r="NA186" s="111"/>
      <c r="NB186" s="111"/>
      <c r="NC186" s="111"/>
      <c r="ND186" s="111"/>
      <c r="NE186" s="111"/>
      <c r="NF186" s="111"/>
      <c r="NG186" s="111"/>
      <c r="NH186" s="111"/>
      <c r="NI186" s="111"/>
      <c r="NJ186" s="111"/>
      <c r="NK186" s="111"/>
      <c r="NL186" s="111"/>
      <c r="NM186" s="111"/>
      <c r="NN186" s="111"/>
      <c r="NO186" s="111"/>
      <c r="NP186" s="111"/>
      <c r="NQ186" s="111"/>
      <c r="NR186" s="111"/>
      <c r="NS186" s="111"/>
      <c r="NT186" s="111"/>
      <c r="NU186" s="111"/>
      <c r="NV186" s="111"/>
      <c r="NW186" s="111"/>
      <c r="NX186" s="111"/>
      <c r="NY186" s="111"/>
      <c r="NZ186" s="111"/>
      <c r="OA186" s="111"/>
      <c r="OB186" s="111"/>
      <c r="OC186" s="111"/>
      <c r="OD186" s="111"/>
      <c r="OE186" s="111"/>
      <c r="OF186" s="111"/>
      <c r="OG186" s="111"/>
      <c r="OH186" s="111"/>
      <c r="OI186" s="111"/>
      <c r="OJ186" s="111"/>
      <c r="OK186" s="111"/>
      <c r="OL186" s="111"/>
      <c r="OM186" s="111"/>
      <c r="ON186" s="111"/>
      <c r="OO186" s="111"/>
      <c r="OP186" s="111"/>
      <c r="OQ186" s="111"/>
      <c r="OR186" s="111"/>
      <c r="OS186" s="111"/>
      <c r="OT186" s="111"/>
      <c r="OU186" s="111"/>
      <c r="OV186" s="111"/>
      <c r="OW186" s="111"/>
      <c r="OX186" s="111"/>
      <c r="OY186" s="111"/>
      <c r="OZ186" s="111"/>
      <c r="PA186" s="111"/>
      <c r="PB186" s="111"/>
      <c r="PC186" s="111"/>
      <c r="PD186" s="111"/>
      <c r="PE186" s="111"/>
      <c r="PF186" s="111"/>
      <c r="PG186" s="111"/>
      <c r="PH186" s="111"/>
      <c r="PI186" s="111"/>
      <c r="PJ186" s="111"/>
      <c r="PK186" s="111"/>
      <c r="PL186" s="111"/>
      <c r="PM186" s="111"/>
      <c r="PN186" s="111"/>
      <c r="PO186" s="111"/>
      <c r="PP186" s="111"/>
      <c r="PQ186" s="111"/>
      <c r="PR186" s="111"/>
      <c r="PS186" s="111"/>
      <c r="PT186" s="111"/>
      <c r="PU186" s="111"/>
      <c r="PV186" s="111"/>
      <c r="PW186" s="111"/>
      <c r="PX186" s="111"/>
      <c r="PY186" s="111"/>
      <c r="PZ186" s="111"/>
      <c r="QA186" s="111"/>
      <c r="QB186" s="111"/>
      <c r="QC186" s="111"/>
      <c r="QD186" s="111"/>
      <c r="QE186" s="111"/>
      <c r="QF186" s="111"/>
      <c r="QG186" s="111"/>
      <c r="QH186" s="111"/>
      <c r="QI186" s="111"/>
      <c r="QJ186" s="111"/>
      <c r="QK186" s="111"/>
      <c r="QL186" s="111"/>
      <c r="QM186" s="111"/>
      <c r="QN186" s="111"/>
      <c r="QO186" s="111"/>
      <c r="QP186" s="111"/>
      <c r="QQ186" s="111"/>
      <c r="QR186" s="111"/>
      <c r="QS186" s="111"/>
      <c r="QT186" s="111"/>
      <c r="QU186" s="111"/>
      <c r="QV186" s="111"/>
      <c r="QW186" s="111"/>
      <c r="QX186" s="111"/>
      <c r="QY186" s="111"/>
      <c r="QZ186" s="111"/>
      <c r="RA186" s="111"/>
      <c r="RB186" s="111"/>
      <c r="RC186" s="111"/>
      <c r="RD186" s="111"/>
      <c r="RE186" s="111"/>
      <c r="RF186" s="111"/>
      <c r="RG186" s="111"/>
      <c r="RH186" s="111"/>
      <c r="RI186" s="111"/>
      <c r="RJ186" s="111"/>
      <c r="RK186" s="111"/>
      <c r="RL186" s="111"/>
      <c r="RM186" s="111"/>
      <c r="RN186" s="111"/>
      <c r="RO186" s="111"/>
      <c r="RP186" s="111"/>
      <c r="RQ186" s="111"/>
      <c r="RR186" s="111"/>
      <c r="RS186" s="111"/>
      <c r="RT186" s="111"/>
      <c r="RU186" s="111"/>
      <c r="RV186" s="111"/>
      <c r="RW186" s="111"/>
      <c r="RX186" s="111"/>
      <c r="RY186" s="111"/>
      <c r="RZ186" s="111"/>
      <c r="SA186" s="111"/>
      <c r="SB186" s="111"/>
      <c r="SC186" s="111"/>
      <c r="SD186" s="111"/>
      <c r="SE186" s="111"/>
      <c r="SF186" s="111"/>
      <c r="SG186" s="111"/>
      <c r="SH186" s="111"/>
      <c r="SI186" s="111"/>
      <c r="SJ186" s="111"/>
      <c r="SK186" s="111"/>
      <c r="SL186" s="111"/>
      <c r="SM186" s="111"/>
      <c r="SN186" s="111"/>
      <c r="SO186" s="111"/>
      <c r="SP186" s="111"/>
      <c r="SQ186" s="111"/>
      <c r="SR186" s="111"/>
      <c r="SS186" s="111"/>
      <c r="ST186" s="111"/>
      <c r="SU186" s="111"/>
      <c r="SV186" s="111"/>
      <c r="SW186" s="111"/>
      <c r="SX186" s="111"/>
      <c r="SY186" s="111"/>
      <c r="SZ186" s="111"/>
      <c r="TA186" s="111"/>
      <c r="TB186" s="111"/>
      <c r="TC186" s="111"/>
      <c r="TD186" s="111"/>
      <c r="TE186" s="111"/>
      <c r="TF186" s="111"/>
      <c r="TG186" s="111"/>
      <c r="TH186" s="111"/>
      <c r="TI186" s="111"/>
      <c r="TJ186" s="111"/>
      <c r="TK186" s="111"/>
      <c r="TL186" s="111"/>
      <c r="TM186" s="111"/>
      <c r="TN186" s="111"/>
    </row>
    <row r="187" spans="1:534" x14ac:dyDescent="0.2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7"/>
      <c r="CC187" s="117"/>
      <c r="CD187" s="111"/>
      <c r="CE187" s="111"/>
      <c r="CF187" s="111"/>
      <c r="CG187" s="117"/>
      <c r="CH187" s="117"/>
      <c r="CI187" s="111"/>
      <c r="CJ187" s="111"/>
      <c r="CK187" s="111"/>
      <c r="CL187" s="117"/>
      <c r="CM187" s="111"/>
      <c r="CN187" s="117"/>
      <c r="CO187" s="117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1"/>
      <c r="DO187" s="111"/>
      <c r="DP187" s="111"/>
      <c r="DQ187" s="111"/>
      <c r="DR187" s="111"/>
      <c r="DS187" s="111"/>
      <c r="DT187" s="111"/>
      <c r="DU187" s="111"/>
      <c r="DV187" s="111"/>
      <c r="DW187" s="111"/>
      <c r="DX187" s="111"/>
      <c r="DY187" s="111"/>
      <c r="DZ187" s="111"/>
      <c r="EA187" s="111"/>
      <c r="EB187" s="111"/>
      <c r="EC187" s="111"/>
      <c r="ED187" s="111"/>
      <c r="EE187" s="111"/>
      <c r="EF187" s="111"/>
      <c r="EG187" s="111"/>
      <c r="EH187" s="111"/>
      <c r="EI187" s="111"/>
      <c r="EJ187" s="111"/>
      <c r="EK187" s="111"/>
      <c r="EL187" s="111"/>
      <c r="EM187" s="111"/>
      <c r="EN187" s="111"/>
      <c r="EO187" s="111"/>
      <c r="EP187" s="111"/>
      <c r="EQ187" s="111"/>
      <c r="ER187" s="111"/>
      <c r="ES187" s="111"/>
      <c r="ET187" s="111"/>
      <c r="EU187" s="111"/>
      <c r="EV187" s="111"/>
      <c r="EW187" s="111"/>
      <c r="EX187" s="111"/>
      <c r="EY187" s="111"/>
      <c r="EZ187" s="111"/>
      <c r="FA187" s="111"/>
      <c r="FB187" s="111"/>
      <c r="FC187" s="111"/>
      <c r="FD187" s="111"/>
      <c r="FE187" s="111"/>
      <c r="FF187" s="111"/>
      <c r="FG187" s="111"/>
      <c r="FH187" s="111"/>
      <c r="FI187" s="111"/>
      <c r="FJ187" s="111"/>
      <c r="FK187" s="111"/>
      <c r="FL187" s="111"/>
      <c r="FM187" s="111"/>
      <c r="FN187" s="111"/>
      <c r="FO187" s="111"/>
      <c r="FP187" s="111"/>
      <c r="FQ187" s="111"/>
      <c r="FR187" s="111"/>
      <c r="FS187" s="111"/>
      <c r="FT187" s="111"/>
      <c r="FU187" s="111"/>
      <c r="FV187" s="111"/>
      <c r="FW187" s="111"/>
      <c r="FX187" s="111"/>
      <c r="FY187" s="111"/>
      <c r="FZ187" s="111"/>
      <c r="GA187" s="111"/>
      <c r="GB187" s="111"/>
      <c r="GC187" s="111"/>
      <c r="GD187" s="111"/>
      <c r="GE187" s="111"/>
      <c r="GF187" s="111"/>
      <c r="GG187" s="111"/>
      <c r="GH187" s="111"/>
      <c r="GI187" s="111"/>
      <c r="GJ187" s="111"/>
      <c r="GK187" s="111"/>
      <c r="GL187" s="111"/>
      <c r="GM187" s="111"/>
      <c r="GN187" s="111"/>
      <c r="GO187" s="111"/>
      <c r="GP187" s="111"/>
      <c r="GQ187" s="111"/>
      <c r="GR187" s="111"/>
      <c r="GS187" s="111"/>
      <c r="GT187" s="111"/>
      <c r="GU187" s="111"/>
      <c r="GV187" s="111"/>
      <c r="GW187" s="111"/>
      <c r="GX187" s="111"/>
      <c r="GY187" s="111"/>
      <c r="GZ187" s="111"/>
      <c r="HA187" s="111"/>
      <c r="HB187" s="111"/>
      <c r="HC187" s="111"/>
      <c r="HD187" s="111"/>
      <c r="HE187" s="111"/>
      <c r="HF187" s="111"/>
      <c r="HG187" s="116"/>
      <c r="HH187" s="111"/>
      <c r="HI187" s="111"/>
      <c r="HJ187" s="111"/>
      <c r="HK187" s="111"/>
      <c r="HL187" s="111"/>
      <c r="HM187" s="111"/>
      <c r="HN187" s="111"/>
      <c r="HO187" s="111"/>
      <c r="HP187" s="111"/>
      <c r="HQ187" s="111"/>
      <c r="HR187" s="111"/>
      <c r="HS187" s="111"/>
      <c r="HT187" s="111"/>
      <c r="HU187" s="111"/>
      <c r="HV187" s="111"/>
      <c r="HW187" s="111"/>
      <c r="HX187" s="111"/>
      <c r="HY187" s="111"/>
      <c r="HZ187" s="111"/>
      <c r="IA187" s="111"/>
      <c r="IB187" s="111"/>
      <c r="IC187" s="111"/>
      <c r="ID187" s="111"/>
      <c r="IE187" s="111"/>
      <c r="IF187" s="111"/>
      <c r="IG187" s="111"/>
      <c r="IH187" s="111"/>
      <c r="II187" s="111"/>
      <c r="IJ187" s="111"/>
      <c r="IK187" s="111"/>
      <c r="IL187" s="111"/>
      <c r="IM187" s="111"/>
      <c r="IN187" s="111"/>
      <c r="IO187" s="111"/>
      <c r="IP187" s="111"/>
      <c r="IQ187" s="111"/>
      <c r="IR187" s="111"/>
      <c r="IS187" s="111"/>
      <c r="IT187" s="111"/>
      <c r="IU187" s="111"/>
      <c r="IV187" s="111"/>
      <c r="IW187" s="111"/>
      <c r="IX187" s="111"/>
      <c r="IY187" s="111"/>
      <c r="IZ187" s="111"/>
      <c r="JA187" s="111"/>
      <c r="JB187" s="111"/>
      <c r="JC187" s="111"/>
      <c r="JD187" s="111"/>
      <c r="JE187" s="111"/>
      <c r="JF187" s="111"/>
      <c r="JG187" s="111"/>
      <c r="JH187" s="111"/>
      <c r="JI187" s="111"/>
      <c r="JJ187" s="111"/>
      <c r="JK187" s="111"/>
      <c r="JL187" s="111"/>
      <c r="JM187" s="111"/>
      <c r="JN187" s="111"/>
      <c r="JO187" s="111"/>
      <c r="JP187" s="111"/>
      <c r="JQ187" s="111"/>
      <c r="JR187" s="111"/>
      <c r="JS187" s="111"/>
      <c r="JT187" s="111"/>
      <c r="JU187" s="111"/>
      <c r="JV187" s="111"/>
      <c r="JW187" s="111"/>
      <c r="JX187" s="111"/>
      <c r="JY187" s="111"/>
      <c r="JZ187" s="111"/>
      <c r="KA187" s="111"/>
      <c r="KB187" s="111"/>
      <c r="KC187" s="111"/>
      <c r="KD187" s="111"/>
      <c r="KE187" s="111"/>
      <c r="KF187" s="111"/>
      <c r="KG187" s="111"/>
      <c r="KH187" s="111"/>
      <c r="KI187" s="111"/>
      <c r="KJ187" s="111"/>
      <c r="KK187" s="111"/>
      <c r="KL187" s="111"/>
      <c r="KM187" s="111"/>
      <c r="KN187" s="111"/>
      <c r="KO187" s="111"/>
      <c r="KP187" s="111"/>
      <c r="KQ187" s="111"/>
      <c r="KR187" s="111"/>
      <c r="KS187" s="111"/>
      <c r="KT187" s="111"/>
      <c r="KU187" s="111"/>
      <c r="KV187" s="111"/>
      <c r="KW187" s="111"/>
      <c r="KX187" s="111"/>
      <c r="KY187" s="111"/>
      <c r="KZ187" s="111"/>
      <c r="LA187" s="111"/>
      <c r="LB187" s="111"/>
      <c r="LC187" s="111"/>
      <c r="LD187" s="111"/>
      <c r="LE187" s="111"/>
      <c r="LF187" s="111"/>
      <c r="LG187" s="111"/>
      <c r="LH187" s="111"/>
      <c r="LI187" s="111"/>
      <c r="LJ187" s="111"/>
      <c r="LK187" s="111"/>
      <c r="LL187" s="111"/>
      <c r="LM187" s="111"/>
      <c r="LN187" s="111"/>
      <c r="LO187" s="111"/>
      <c r="LP187" s="111"/>
      <c r="LQ187" s="111"/>
      <c r="LR187" s="111"/>
      <c r="LS187" s="111"/>
      <c r="LT187" s="111"/>
      <c r="LU187" s="111"/>
      <c r="LV187" s="111"/>
      <c r="LW187" s="111"/>
      <c r="LX187" s="111"/>
      <c r="LY187" s="111"/>
      <c r="LZ187" s="111"/>
      <c r="MA187" s="111"/>
      <c r="MB187" s="111"/>
      <c r="MC187" s="111"/>
      <c r="MD187" s="111"/>
      <c r="ME187" s="111"/>
      <c r="MF187" s="111"/>
      <c r="MG187" s="111"/>
      <c r="MH187" s="111"/>
      <c r="MI187" s="111"/>
      <c r="MJ187" s="111"/>
      <c r="MK187" s="111"/>
      <c r="ML187" s="111"/>
      <c r="MM187" s="111"/>
      <c r="MN187" s="111"/>
      <c r="MO187" s="111"/>
      <c r="MP187" s="111"/>
      <c r="MQ187" s="111"/>
      <c r="MR187" s="111"/>
      <c r="MS187" s="111"/>
      <c r="MT187" s="111"/>
      <c r="MU187" s="111"/>
      <c r="MV187" s="111"/>
      <c r="MW187" s="111"/>
      <c r="MX187" s="111"/>
      <c r="MY187" s="111"/>
      <c r="MZ187" s="111"/>
      <c r="NA187" s="111"/>
      <c r="NB187" s="111"/>
      <c r="NC187" s="111"/>
      <c r="ND187" s="111"/>
      <c r="NE187" s="111"/>
      <c r="NF187" s="111"/>
      <c r="NG187" s="111"/>
      <c r="NH187" s="111"/>
      <c r="NI187" s="111"/>
      <c r="NJ187" s="111"/>
      <c r="NK187" s="111"/>
      <c r="NL187" s="111"/>
      <c r="NM187" s="111"/>
      <c r="NN187" s="111"/>
      <c r="NO187" s="111"/>
      <c r="NP187" s="111"/>
      <c r="NQ187" s="111"/>
      <c r="NR187" s="111"/>
      <c r="NS187" s="111"/>
      <c r="NT187" s="111"/>
      <c r="NU187" s="111"/>
      <c r="NV187" s="111"/>
      <c r="NW187" s="111"/>
      <c r="NX187" s="111"/>
      <c r="NY187" s="111"/>
      <c r="NZ187" s="111"/>
      <c r="OA187" s="111"/>
      <c r="OB187" s="111"/>
      <c r="OC187" s="111"/>
      <c r="OD187" s="111"/>
      <c r="OE187" s="111"/>
      <c r="OF187" s="111"/>
      <c r="OG187" s="111"/>
      <c r="OH187" s="111"/>
      <c r="OI187" s="111"/>
      <c r="OJ187" s="111"/>
      <c r="OK187" s="111"/>
      <c r="OL187" s="111"/>
      <c r="OM187" s="111"/>
      <c r="ON187" s="111"/>
      <c r="OO187" s="111"/>
      <c r="OP187" s="111"/>
      <c r="OQ187" s="111"/>
      <c r="OR187" s="111"/>
      <c r="OS187" s="111"/>
      <c r="OT187" s="111"/>
      <c r="OU187" s="111"/>
      <c r="OV187" s="111"/>
      <c r="OW187" s="111"/>
      <c r="OX187" s="111"/>
      <c r="OY187" s="111"/>
      <c r="OZ187" s="111"/>
      <c r="PA187" s="111"/>
      <c r="PB187" s="111"/>
      <c r="PC187" s="111"/>
      <c r="PD187" s="111"/>
      <c r="PE187" s="111"/>
      <c r="PF187" s="111"/>
      <c r="PG187" s="111"/>
      <c r="PH187" s="111"/>
      <c r="PI187" s="111"/>
      <c r="PJ187" s="111"/>
      <c r="PK187" s="111"/>
      <c r="PL187" s="111"/>
      <c r="PM187" s="111"/>
      <c r="PN187" s="111"/>
      <c r="PO187" s="111"/>
      <c r="PP187" s="111"/>
      <c r="PQ187" s="111"/>
      <c r="PR187" s="111"/>
      <c r="PS187" s="111"/>
      <c r="PT187" s="111"/>
      <c r="PU187" s="111"/>
      <c r="PV187" s="111"/>
      <c r="PW187" s="111"/>
      <c r="PX187" s="111"/>
      <c r="PY187" s="111"/>
      <c r="PZ187" s="111"/>
      <c r="QA187" s="111"/>
      <c r="QB187" s="111"/>
      <c r="QC187" s="111"/>
      <c r="QD187" s="111"/>
      <c r="QE187" s="111"/>
      <c r="QF187" s="111"/>
      <c r="QG187" s="111"/>
      <c r="QH187" s="111"/>
      <c r="QI187" s="111"/>
      <c r="QJ187" s="111"/>
      <c r="QK187" s="111"/>
      <c r="QL187" s="111"/>
      <c r="QM187" s="111"/>
      <c r="QN187" s="111"/>
      <c r="QO187" s="111"/>
      <c r="QP187" s="111"/>
      <c r="QQ187" s="111"/>
      <c r="QR187" s="111"/>
      <c r="QS187" s="111"/>
      <c r="QT187" s="111"/>
      <c r="QU187" s="111"/>
      <c r="QV187" s="111"/>
      <c r="QW187" s="111"/>
      <c r="QX187" s="111"/>
      <c r="QY187" s="111"/>
      <c r="QZ187" s="111"/>
      <c r="RA187" s="111"/>
      <c r="RB187" s="111"/>
      <c r="RC187" s="111"/>
      <c r="RD187" s="111"/>
      <c r="RE187" s="111"/>
      <c r="RF187" s="111"/>
      <c r="RG187" s="111"/>
      <c r="RH187" s="111"/>
      <c r="RI187" s="111"/>
      <c r="RJ187" s="111"/>
      <c r="RK187" s="111"/>
      <c r="RL187" s="111"/>
      <c r="RM187" s="111"/>
      <c r="RN187" s="111"/>
      <c r="RO187" s="111"/>
      <c r="RP187" s="111"/>
      <c r="RQ187" s="111"/>
      <c r="RR187" s="111"/>
      <c r="RS187" s="111"/>
      <c r="RT187" s="111"/>
      <c r="RU187" s="111"/>
      <c r="RV187" s="111"/>
      <c r="RW187" s="111"/>
      <c r="RX187" s="111"/>
      <c r="RY187" s="111"/>
      <c r="RZ187" s="111"/>
      <c r="SA187" s="111"/>
      <c r="SB187" s="111"/>
      <c r="SC187" s="111"/>
      <c r="SD187" s="111"/>
      <c r="SE187" s="111"/>
      <c r="SF187" s="111"/>
      <c r="SG187" s="111"/>
      <c r="SH187" s="111"/>
      <c r="SI187" s="111"/>
      <c r="SJ187" s="111"/>
      <c r="SK187" s="111"/>
      <c r="SL187" s="111"/>
      <c r="SM187" s="111"/>
      <c r="SN187" s="111"/>
      <c r="SO187" s="111"/>
      <c r="SP187" s="111"/>
      <c r="SQ187" s="111"/>
      <c r="SR187" s="111"/>
      <c r="SS187" s="111"/>
      <c r="ST187" s="111"/>
      <c r="SU187" s="111"/>
      <c r="SV187" s="111"/>
      <c r="SW187" s="111"/>
      <c r="SX187" s="111"/>
      <c r="SY187" s="111"/>
      <c r="SZ187" s="111"/>
      <c r="TA187" s="111"/>
      <c r="TB187" s="111"/>
      <c r="TC187" s="111"/>
      <c r="TD187" s="111"/>
      <c r="TE187" s="111"/>
      <c r="TF187" s="111"/>
      <c r="TG187" s="111"/>
      <c r="TH187" s="111"/>
      <c r="TI187" s="111"/>
      <c r="TJ187" s="111"/>
      <c r="TK187" s="111"/>
      <c r="TL187" s="111"/>
      <c r="TM187" s="111"/>
      <c r="TN187" s="111"/>
    </row>
    <row r="188" spans="1:534" x14ac:dyDescent="0.2">
      <c r="A188" s="111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7"/>
      <c r="CC188" s="117"/>
      <c r="CD188" s="111"/>
      <c r="CE188" s="111"/>
      <c r="CF188" s="111"/>
      <c r="CG188" s="117"/>
      <c r="CH188" s="117"/>
      <c r="CI188" s="111"/>
      <c r="CJ188" s="111"/>
      <c r="CK188" s="111"/>
      <c r="CL188" s="117"/>
      <c r="CM188" s="111"/>
      <c r="CN188" s="117"/>
      <c r="CO188" s="117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  <c r="DJ188" s="111"/>
      <c r="DK188" s="111"/>
      <c r="DL188" s="111"/>
      <c r="DM188" s="111"/>
      <c r="DN188" s="111"/>
      <c r="DO188" s="111"/>
      <c r="DP188" s="111"/>
      <c r="DQ188" s="111"/>
      <c r="DR188" s="111"/>
      <c r="DS188" s="111"/>
      <c r="DT188" s="111"/>
      <c r="DU188" s="111"/>
      <c r="DV188" s="111"/>
      <c r="DW188" s="111"/>
      <c r="DX188" s="111"/>
      <c r="DY188" s="111"/>
      <c r="DZ188" s="111"/>
      <c r="EA188" s="111"/>
      <c r="EB188" s="111"/>
      <c r="EC188" s="111"/>
      <c r="ED188" s="111"/>
      <c r="EE188" s="111"/>
      <c r="EF188" s="111"/>
      <c r="EG188" s="111"/>
      <c r="EH188" s="111"/>
      <c r="EI188" s="111"/>
      <c r="EJ188" s="111"/>
      <c r="EK188" s="111"/>
      <c r="EL188" s="111"/>
      <c r="EM188" s="111"/>
      <c r="EN188" s="111"/>
      <c r="EO188" s="111"/>
      <c r="EP188" s="111"/>
      <c r="EQ188" s="111"/>
      <c r="ER188" s="111"/>
      <c r="ES188" s="111"/>
      <c r="ET188" s="111"/>
      <c r="EU188" s="111"/>
      <c r="EV188" s="111"/>
      <c r="EW188" s="111"/>
      <c r="EX188" s="111"/>
      <c r="EY188" s="111"/>
      <c r="EZ188" s="111"/>
      <c r="FA188" s="111"/>
      <c r="FB188" s="111"/>
      <c r="FC188" s="111"/>
      <c r="FD188" s="111"/>
      <c r="FE188" s="111"/>
      <c r="FF188" s="111"/>
      <c r="FG188" s="111"/>
      <c r="FH188" s="111"/>
      <c r="FI188" s="111"/>
      <c r="FJ188" s="111"/>
      <c r="FK188" s="111"/>
      <c r="FL188" s="111"/>
      <c r="FM188" s="111"/>
      <c r="FN188" s="111"/>
      <c r="FO188" s="111"/>
      <c r="FP188" s="111"/>
      <c r="FQ188" s="111"/>
      <c r="FR188" s="111"/>
      <c r="FS188" s="111"/>
      <c r="FT188" s="111"/>
      <c r="FU188" s="111"/>
      <c r="FV188" s="111"/>
      <c r="FW188" s="111"/>
      <c r="FX188" s="111"/>
      <c r="FY188" s="111"/>
      <c r="FZ188" s="111"/>
      <c r="GA188" s="111"/>
      <c r="GB188" s="111"/>
      <c r="GC188" s="111"/>
      <c r="GD188" s="111"/>
      <c r="GE188" s="111"/>
      <c r="GF188" s="111"/>
      <c r="GG188" s="111"/>
      <c r="GH188" s="111"/>
      <c r="GI188" s="111"/>
      <c r="GJ188" s="111"/>
      <c r="GK188" s="111"/>
      <c r="GL188" s="111"/>
      <c r="GM188" s="111"/>
      <c r="GN188" s="111"/>
      <c r="GO188" s="111"/>
      <c r="GP188" s="111"/>
      <c r="GQ188" s="111"/>
      <c r="GR188" s="111"/>
      <c r="GS188" s="111"/>
      <c r="GT188" s="111"/>
      <c r="GU188" s="111"/>
      <c r="GV188" s="111"/>
      <c r="GW188" s="111"/>
      <c r="GX188" s="111"/>
      <c r="GY188" s="111"/>
      <c r="GZ188" s="111"/>
      <c r="HA188" s="111"/>
      <c r="HB188" s="111"/>
      <c r="HC188" s="111"/>
      <c r="HD188" s="111"/>
      <c r="HE188" s="111"/>
      <c r="HF188" s="111"/>
      <c r="HG188" s="116"/>
      <c r="HH188" s="111"/>
      <c r="HI188" s="111"/>
      <c r="HJ188" s="111"/>
      <c r="HK188" s="111"/>
      <c r="HL188" s="111"/>
      <c r="HM188" s="111"/>
      <c r="HN188" s="111"/>
      <c r="HO188" s="111"/>
      <c r="HP188" s="111"/>
      <c r="HQ188" s="111"/>
      <c r="HR188" s="111"/>
      <c r="HS188" s="111"/>
      <c r="HT188" s="111"/>
      <c r="HU188" s="111"/>
      <c r="HV188" s="111"/>
      <c r="HW188" s="111"/>
      <c r="HX188" s="111"/>
      <c r="HY188" s="111"/>
      <c r="HZ188" s="111"/>
      <c r="IA188" s="111"/>
      <c r="IB188" s="111"/>
      <c r="IC188" s="111"/>
      <c r="ID188" s="111"/>
      <c r="IE188" s="111"/>
      <c r="IF188" s="111"/>
      <c r="IG188" s="111"/>
      <c r="IH188" s="111"/>
      <c r="II188" s="111"/>
      <c r="IJ188" s="111"/>
      <c r="IK188" s="111"/>
      <c r="IL188" s="111"/>
      <c r="IM188" s="111"/>
      <c r="IN188" s="111"/>
      <c r="IO188" s="111"/>
      <c r="IP188" s="111"/>
      <c r="IQ188" s="111"/>
      <c r="IR188" s="111"/>
      <c r="IS188" s="111"/>
      <c r="IT188" s="111"/>
      <c r="IU188" s="111"/>
      <c r="IV188" s="111"/>
      <c r="IW188" s="111"/>
      <c r="IX188" s="111"/>
      <c r="IY188" s="111"/>
      <c r="IZ188" s="111"/>
      <c r="JA188" s="111"/>
      <c r="JB188" s="111"/>
      <c r="JC188" s="111"/>
      <c r="JD188" s="111"/>
      <c r="JE188" s="111"/>
      <c r="JF188" s="111"/>
      <c r="JG188" s="111"/>
      <c r="JH188" s="111"/>
      <c r="JI188" s="111"/>
      <c r="JJ188" s="111"/>
      <c r="JK188" s="111"/>
      <c r="JL188" s="111"/>
      <c r="JM188" s="111"/>
      <c r="JN188" s="111"/>
      <c r="JO188" s="111"/>
      <c r="JP188" s="111"/>
      <c r="JQ188" s="111"/>
      <c r="JR188" s="111"/>
      <c r="JS188" s="111"/>
      <c r="JT188" s="111"/>
      <c r="JU188" s="111"/>
      <c r="JV188" s="111"/>
      <c r="JW188" s="111"/>
      <c r="JX188" s="111"/>
      <c r="JY188" s="111"/>
      <c r="JZ188" s="111"/>
      <c r="KA188" s="111"/>
      <c r="KB188" s="111"/>
      <c r="KC188" s="111"/>
      <c r="KD188" s="111"/>
      <c r="KE188" s="111"/>
      <c r="KF188" s="111"/>
      <c r="KG188" s="111"/>
      <c r="KH188" s="111"/>
      <c r="KI188" s="111"/>
      <c r="KJ188" s="111"/>
      <c r="KK188" s="111"/>
      <c r="KL188" s="111"/>
      <c r="KM188" s="111"/>
      <c r="KN188" s="111"/>
      <c r="KO188" s="111"/>
      <c r="KP188" s="111"/>
      <c r="KQ188" s="111"/>
      <c r="KR188" s="111"/>
      <c r="KS188" s="111"/>
      <c r="KT188" s="111"/>
      <c r="KU188" s="111"/>
      <c r="KV188" s="111"/>
      <c r="KW188" s="111"/>
      <c r="KX188" s="111"/>
      <c r="KY188" s="111"/>
      <c r="KZ188" s="111"/>
      <c r="LA188" s="111"/>
      <c r="LB188" s="111"/>
      <c r="LC188" s="111"/>
      <c r="LD188" s="111"/>
      <c r="LE188" s="111"/>
      <c r="LF188" s="111"/>
      <c r="LG188" s="111"/>
      <c r="LH188" s="111"/>
      <c r="LI188" s="111"/>
      <c r="LJ188" s="111"/>
      <c r="LK188" s="111"/>
      <c r="LL188" s="111"/>
      <c r="LM188" s="111"/>
      <c r="LN188" s="111"/>
      <c r="LO188" s="111"/>
      <c r="LP188" s="111"/>
      <c r="LQ188" s="111"/>
      <c r="LR188" s="111"/>
      <c r="LS188" s="111"/>
      <c r="LT188" s="111"/>
      <c r="LU188" s="111"/>
      <c r="LV188" s="111"/>
      <c r="LW188" s="111"/>
      <c r="LX188" s="111"/>
      <c r="LY188" s="111"/>
      <c r="LZ188" s="111"/>
      <c r="MA188" s="111"/>
      <c r="MB188" s="111"/>
      <c r="MC188" s="111"/>
      <c r="MD188" s="111"/>
      <c r="ME188" s="111"/>
      <c r="MF188" s="111"/>
      <c r="MG188" s="111"/>
      <c r="MH188" s="111"/>
      <c r="MI188" s="111"/>
      <c r="MJ188" s="111"/>
      <c r="MK188" s="111"/>
      <c r="ML188" s="111"/>
      <c r="MM188" s="111"/>
      <c r="MN188" s="111"/>
      <c r="MO188" s="111"/>
      <c r="MP188" s="111"/>
      <c r="MQ188" s="111"/>
      <c r="MR188" s="111"/>
      <c r="MS188" s="111"/>
      <c r="MT188" s="111"/>
      <c r="MU188" s="111"/>
      <c r="MV188" s="111"/>
      <c r="MW188" s="111"/>
      <c r="MX188" s="111"/>
      <c r="MY188" s="111"/>
      <c r="MZ188" s="111"/>
      <c r="NA188" s="111"/>
      <c r="NB188" s="111"/>
      <c r="NC188" s="111"/>
      <c r="ND188" s="111"/>
      <c r="NE188" s="111"/>
      <c r="NF188" s="111"/>
      <c r="NG188" s="111"/>
      <c r="NH188" s="111"/>
      <c r="NI188" s="111"/>
      <c r="NJ188" s="111"/>
      <c r="NK188" s="111"/>
      <c r="NL188" s="111"/>
      <c r="NM188" s="111"/>
      <c r="NN188" s="111"/>
      <c r="NO188" s="111"/>
      <c r="NP188" s="111"/>
      <c r="NQ188" s="111"/>
      <c r="NR188" s="111"/>
      <c r="NS188" s="111"/>
      <c r="NT188" s="111"/>
      <c r="NU188" s="111"/>
      <c r="NV188" s="111"/>
      <c r="NW188" s="111"/>
      <c r="NX188" s="111"/>
      <c r="NY188" s="111"/>
      <c r="NZ188" s="111"/>
      <c r="OA188" s="111"/>
      <c r="OB188" s="111"/>
      <c r="OC188" s="111"/>
      <c r="OD188" s="111"/>
      <c r="OE188" s="111"/>
      <c r="OF188" s="111"/>
      <c r="OG188" s="111"/>
      <c r="OH188" s="111"/>
      <c r="OI188" s="111"/>
      <c r="OJ188" s="111"/>
      <c r="OK188" s="111"/>
      <c r="OL188" s="111"/>
      <c r="OM188" s="111"/>
      <c r="ON188" s="111"/>
      <c r="OO188" s="111"/>
      <c r="OP188" s="111"/>
      <c r="OQ188" s="111"/>
      <c r="OR188" s="111"/>
      <c r="OS188" s="111"/>
      <c r="OT188" s="111"/>
      <c r="OU188" s="111"/>
      <c r="OV188" s="111"/>
      <c r="OW188" s="111"/>
      <c r="OX188" s="111"/>
      <c r="OY188" s="111"/>
      <c r="OZ188" s="111"/>
      <c r="PA188" s="111"/>
      <c r="PB188" s="111"/>
      <c r="PC188" s="111"/>
      <c r="PD188" s="111"/>
      <c r="PE188" s="111"/>
      <c r="PF188" s="111"/>
      <c r="PG188" s="111"/>
      <c r="PH188" s="111"/>
      <c r="PI188" s="111"/>
      <c r="PJ188" s="111"/>
      <c r="PK188" s="111"/>
      <c r="PL188" s="111"/>
      <c r="PM188" s="111"/>
      <c r="PN188" s="111"/>
      <c r="PO188" s="111"/>
      <c r="PP188" s="111"/>
      <c r="PQ188" s="111"/>
      <c r="PR188" s="111"/>
      <c r="PS188" s="111"/>
      <c r="PT188" s="111"/>
      <c r="PU188" s="111"/>
      <c r="PV188" s="111"/>
      <c r="PW188" s="111"/>
      <c r="PX188" s="111"/>
      <c r="PY188" s="111"/>
      <c r="PZ188" s="111"/>
      <c r="QA188" s="111"/>
      <c r="QB188" s="111"/>
      <c r="QC188" s="111"/>
      <c r="QD188" s="111"/>
      <c r="QE188" s="111"/>
      <c r="QF188" s="111"/>
      <c r="QG188" s="111"/>
      <c r="QH188" s="111"/>
      <c r="QI188" s="111"/>
      <c r="QJ188" s="111"/>
      <c r="QK188" s="111"/>
      <c r="QL188" s="111"/>
      <c r="QM188" s="111"/>
      <c r="QN188" s="111"/>
      <c r="QO188" s="111"/>
      <c r="QP188" s="111"/>
      <c r="QQ188" s="111"/>
      <c r="QR188" s="111"/>
      <c r="QS188" s="111"/>
      <c r="QT188" s="111"/>
      <c r="QU188" s="111"/>
      <c r="QV188" s="111"/>
      <c r="QW188" s="111"/>
      <c r="QX188" s="111"/>
      <c r="QY188" s="111"/>
      <c r="QZ188" s="111"/>
      <c r="RA188" s="111"/>
      <c r="RB188" s="111"/>
      <c r="RC188" s="111"/>
      <c r="RD188" s="111"/>
      <c r="RE188" s="111"/>
      <c r="RF188" s="111"/>
      <c r="RG188" s="111"/>
      <c r="RH188" s="111"/>
      <c r="RI188" s="111"/>
      <c r="RJ188" s="111"/>
      <c r="RK188" s="111"/>
      <c r="RL188" s="111"/>
      <c r="RM188" s="111"/>
      <c r="RN188" s="111"/>
      <c r="RO188" s="111"/>
      <c r="RP188" s="111"/>
      <c r="RQ188" s="111"/>
      <c r="RR188" s="111"/>
      <c r="RS188" s="111"/>
      <c r="RT188" s="111"/>
      <c r="RU188" s="111"/>
      <c r="RV188" s="111"/>
      <c r="RW188" s="111"/>
      <c r="RX188" s="111"/>
      <c r="RY188" s="111"/>
      <c r="RZ188" s="111"/>
      <c r="SA188" s="111"/>
      <c r="SB188" s="111"/>
      <c r="SC188" s="111"/>
      <c r="SD188" s="111"/>
      <c r="SE188" s="111"/>
      <c r="SF188" s="111"/>
      <c r="SG188" s="111"/>
      <c r="SH188" s="111"/>
      <c r="SI188" s="111"/>
      <c r="SJ188" s="111"/>
      <c r="SK188" s="111"/>
      <c r="SL188" s="111"/>
      <c r="SM188" s="111"/>
      <c r="SN188" s="111"/>
      <c r="SO188" s="111"/>
      <c r="SP188" s="111"/>
      <c r="SQ188" s="111"/>
      <c r="SR188" s="111"/>
      <c r="SS188" s="111"/>
      <c r="ST188" s="111"/>
      <c r="SU188" s="111"/>
      <c r="SV188" s="111"/>
      <c r="SW188" s="111"/>
      <c r="SX188" s="111"/>
      <c r="SY188" s="111"/>
      <c r="SZ188" s="111"/>
      <c r="TA188" s="111"/>
      <c r="TB188" s="111"/>
      <c r="TC188" s="111"/>
      <c r="TD188" s="111"/>
      <c r="TE188" s="111"/>
      <c r="TF188" s="111"/>
      <c r="TG188" s="111"/>
      <c r="TH188" s="111"/>
      <c r="TI188" s="111"/>
      <c r="TJ188" s="111"/>
      <c r="TK188" s="111"/>
      <c r="TL188" s="111"/>
      <c r="TM188" s="111"/>
      <c r="TN188" s="111"/>
    </row>
    <row r="189" spans="1:534" x14ac:dyDescent="0.2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7"/>
      <c r="CC189" s="117"/>
      <c r="CD189" s="111"/>
      <c r="CE189" s="111"/>
      <c r="CF189" s="111"/>
      <c r="CG189" s="117"/>
      <c r="CH189" s="117"/>
      <c r="CI189" s="111"/>
      <c r="CJ189" s="111"/>
      <c r="CK189" s="111"/>
      <c r="CL189" s="117"/>
      <c r="CM189" s="111"/>
      <c r="CN189" s="117"/>
      <c r="CO189" s="117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 s="111"/>
      <c r="DZ189" s="111"/>
      <c r="EA189" s="111"/>
      <c r="EB189" s="111"/>
      <c r="EC189" s="111"/>
      <c r="ED189" s="111"/>
      <c r="EE189" s="111"/>
      <c r="EF189" s="111"/>
      <c r="EG189" s="111"/>
      <c r="EH189" s="111"/>
      <c r="EI189" s="111"/>
      <c r="EJ189" s="111"/>
      <c r="EK189" s="111"/>
      <c r="EL189" s="111"/>
      <c r="EM189" s="111"/>
      <c r="EN189" s="111"/>
      <c r="EO189" s="111"/>
      <c r="EP189" s="111"/>
      <c r="EQ189" s="111"/>
      <c r="ER189" s="111"/>
      <c r="ES189" s="111"/>
      <c r="ET189" s="111"/>
      <c r="EU189" s="111"/>
      <c r="EV189" s="111"/>
      <c r="EW189" s="111"/>
      <c r="EX189" s="111"/>
      <c r="EY189" s="111"/>
      <c r="EZ189" s="111"/>
      <c r="FA189" s="111"/>
      <c r="FB189" s="111"/>
      <c r="FC189" s="111"/>
      <c r="FD189" s="111"/>
      <c r="FE189" s="111"/>
      <c r="FF189" s="111"/>
      <c r="FG189" s="111"/>
      <c r="FH189" s="111"/>
      <c r="FI189" s="111"/>
      <c r="FJ189" s="111"/>
      <c r="FK189" s="111"/>
      <c r="FL189" s="111"/>
      <c r="FM189" s="111"/>
      <c r="FN189" s="111"/>
      <c r="FO189" s="111"/>
      <c r="FP189" s="111"/>
      <c r="FQ189" s="111"/>
      <c r="FR189" s="111"/>
      <c r="FS189" s="111"/>
      <c r="FT189" s="111"/>
      <c r="FU189" s="111"/>
      <c r="FV189" s="111"/>
      <c r="FW189" s="111"/>
      <c r="FX189" s="111"/>
      <c r="FY189" s="111"/>
      <c r="FZ189" s="111"/>
      <c r="GA189" s="111"/>
      <c r="GB189" s="111"/>
      <c r="GC189" s="111"/>
      <c r="GD189" s="111"/>
      <c r="GE189" s="111"/>
      <c r="GF189" s="111"/>
      <c r="GG189" s="111"/>
      <c r="GH189" s="111"/>
      <c r="GI189" s="111"/>
      <c r="GJ189" s="111"/>
      <c r="GK189" s="111"/>
      <c r="GL189" s="111"/>
      <c r="GM189" s="111"/>
      <c r="GN189" s="111"/>
      <c r="GO189" s="111"/>
      <c r="GP189" s="111"/>
      <c r="GQ189" s="111"/>
      <c r="GR189" s="111"/>
      <c r="GS189" s="111"/>
      <c r="GT189" s="111"/>
      <c r="GU189" s="111"/>
      <c r="GV189" s="111"/>
      <c r="GW189" s="111"/>
      <c r="GX189" s="111"/>
      <c r="GY189" s="111"/>
      <c r="GZ189" s="111"/>
      <c r="HA189" s="111"/>
      <c r="HB189" s="111"/>
      <c r="HC189" s="111"/>
      <c r="HD189" s="111"/>
      <c r="HE189" s="111"/>
      <c r="HF189" s="111"/>
      <c r="HG189" s="116"/>
      <c r="HH189" s="111"/>
      <c r="HI189" s="111"/>
      <c r="HJ189" s="111"/>
      <c r="HK189" s="111"/>
      <c r="HL189" s="111"/>
      <c r="HM189" s="111"/>
      <c r="HN189" s="111"/>
      <c r="HO189" s="111"/>
      <c r="HP189" s="111"/>
      <c r="HQ189" s="111"/>
      <c r="HR189" s="111"/>
      <c r="HS189" s="111"/>
      <c r="HT189" s="111"/>
      <c r="HU189" s="111"/>
      <c r="HV189" s="111"/>
      <c r="HW189" s="111"/>
      <c r="HX189" s="111"/>
      <c r="HY189" s="111"/>
      <c r="HZ189" s="111"/>
      <c r="IA189" s="111"/>
      <c r="IB189" s="111"/>
      <c r="IC189" s="111"/>
      <c r="ID189" s="111"/>
      <c r="IE189" s="111"/>
      <c r="IF189" s="111"/>
      <c r="IG189" s="111"/>
      <c r="IH189" s="111"/>
      <c r="II189" s="111"/>
      <c r="IJ189" s="111"/>
      <c r="IK189" s="111"/>
      <c r="IL189" s="111"/>
      <c r="IM189" s="111"/>
      <c r="IN189" s="111"/>
      <c r="IO189" s="111"/>
      <c r="IP189" s="111"/>
      <c r="IQ189" s="111"/>
      <c r="IR189" s="111"/>
      <c r="IS189" s="111"/>
      <c r="IT189" s="111"/>
      <c r="IU189" s="111"/>
      <c r="IV189" s="111"/>
      <c r="IW189" s="111"/>
      <c r="IX189" s="111"/>
      <c r="IY189" s="111"/>
      <c r="IZ189" s="111"/>
      <c r="JA189" s="111"/>
      <c r="JB189" s="111"/>
      <c r="JC189" s="111"/>
      <c r="JD189" s="111"/>
      <c r="JE189" s="111"/>
      <c r="JF189" s="111"/>
      <c r="JG189" s="111"/>
      <c r="JH189" s="111"/>
      <c r="JI189" s="111"/>
      <c r="JJ189" s="111"/>
      <c r="JK189" s="111"/>
      <c r="JL189" s="111"/>
      <c r="JM189" s="111"/>
      <c r="JN189" s="111"/>
      <c r="JO189" s="111"/>
      <c r="JP189" s="111"/>
      <c r="JQ189" s="111"/>
      <c r="JR189" s="111"/>
      <c r="JS189" s="111"/>
      <c r="JT189" s="111"/>
      <c r="JU189" s="111"/>
      <c r="JV189" s="111"/>
      <c r="JW189" s="111"/>
      <c r="JX189" s="111"/>
      <c r="JY189" s="111"/>
      <c r="JZ189" s="111"/>
      <c r="KA189" s="111"/>
      <c r="KB189" s="111"/>
      <c r="KC189" s="111"/>
      <c r="KD189" s="111"/>
      <c r="KE189" s="111"/>
      <c r="KF189" s="111"/>
      <c r="KG189" s="111"/>
      <c r="KH189" s="111"/>
      <c r="KI189" s="111"/>
      <c r="KJ189" s="111"/>
      <c r="KK189" s="111"/>
      <c r="KL189" s="111"/>
      <c r="KM189" s="111"/>
      <c r="KN189" s="111"/>
      <c r="KO189" s="111"/>
      <c r="KP189" s="111"/>
      <c r="KQ189" s="111"/>
      <c r="KR189" s="111"/>
      <c r="KS189" s="111"/>
      <c r="KT189" s="111"/>
      <c r="KU189" s="111"/>
      <c r="KV189" s="111"/>
      <c r="KW189" s="111"/>
      <c r="KX189" s="111"/>
      <c r="KY189" s="111"/>
      <c r="KZ189" s="111"/>
      <c r="LA189" s="111"/>
      <c r="LB189" s="111"/>
      <c r="LC189" s="111"/>
      <c r="LD189" s="111"/>
      <c r="LE189" s="111"/>
      <c r="LF189" s="111"/>
      <c r="LG189" s="111"/>
      <c r="LH189" s="111"/>
      <c r="LI189" s="111"/>
      <c r="LJ189" s="111"/>
      <c r="LK189" s="111"/>
      <c r="LL189" s="111"/>
      <c r="LM189" s="111"/>
      <c r="LN189" s="111"/>
      <c r="LO189" s="111"/>
      <c r="LP189" s="111"/>
      <c r="LQ189" s="111"/>
      <c r="LR189" s="111"/>
      <c r="LS189" s="111"/>
      <c r="LT189" s="111"/>
      <c r="LU189" s="111"/>
      <c r="LV189" s="111"/>
      <c r="LW189" s="111"/>
      <c r="LX189" s="111"/>
      <c r="LY189" s="111"/>
      <c r="LZ189" s="111"/>
      <c r="MA189" s="111"/>
      <c r="MB189" s="111"/>
      <c r="MC189" s="111"/>
      <c r="MD189" s="111"/>
      <c r="ME189" s="111"/>
      <c r="MF189" s="111"/>
      <c r="MG189" s="111"/>
      <c r="MH189" s="111"/>
      <c r="MI189" s="111"/>
      <c r="MJ189" s="111"/>
      <c r="MK189" s="111"/>
      <c r="ML189" s="111"/>
      <c r="MM189" s="111"/>
      <c r="MN189" s="111"/>
      <c r="MO189" s="111"/>
      <c r="MP189" s="111"/>
      <c r="MQ189" s="111"/>
      <c r="MR189" s="111"/>
      <c r="MS189" s="111"/>
      <c r="MT189" s="111"/>
      <c r="MU189" s="111"/>
      <c r="MV189" s="111"/>
      <c r="MW189" s="111"/>
      <c r="MX189" s="111"/>
      <c r="MY189" s="111"/>
      <c r="MZ189" s="111"/>
      <c r="NA189" s="111"/>
      <c r="NB189" s="111"/>
      <c r="NC189" s="111"/>
      <c r="ND189" s="111"/>
      <c r="NE189" s="111"/>
      <c r="NF189" s="111"/>
      <c r="NG189" s="111"/>
      <c r="NH189" s="111"/>
      <c r="NI189" s="111"/>
      <c r="NJ189" s="111"/>
      <c r="NK189" s="111"/>
      <c r="NL189" s="111"/>
      <c r="NM189" s="111"/>
      <c r="NN189" s="111"/>
      <c r="NO189" s="111"/>
      <c r="NP189" s="111"/>
      <c r="NQ189" s="111"/>
      <c r="NR189" s="111"/>
      <c r="NS189" s="111"/>
      <c r="NT189" s="111"/>
      <c r="NU189" s="111"/>
      <c r="NV189" s="111"/>
      <c r="NW189" s="111"/>
      <c r="NX189" s="111"/>
      <c r="NY189" s="111"/>
      <c r="NZ189" s="111"/>
      <c r="OA189" s="111"/>
      <c r="OB189" s="111"/>
      <c r="OC189" s="111"/>
      <c r="OD189" s="111"/>
      <c r="OE189" s="111"/>
      <c r="OF189" s="111"/>
      <c r="OG189" s="111"/>
      <c r="OH189" s="111"/>
      <c r="OI189" s="111"/>
      <c r="OJ189" s="111"/>
      <c r="OK189" s="111"/>
      <c r="OL189" s="111"/>
      <c r="OM189" s="111"/>
      <c r="ON189" s="111"/>
      <c r="OO189" s="111"/>
      <c r="OP189" s="111"/>
      <c r="OQ189" s="111"/>
      <c r="OR189" s="111"/>
      <c r="OS189" s="111"/>
      <c r="OT189" s="111"/>
      <c r="OU189" s="111"/>
      <c r="OV189" s="111"/>
      <c r="OW189" s="111"/>
      <c r="OX189" s="111"/>
      <c r="OY189" s="111"/>
      <c r="OZ189" s="111"/>
      <c r="PA189" s="111"/>
      <c r="PB189" s="111"/>
      <c r="PC189" s="111"/>
      <c r="PD189" s="111"/>
      <c r="PE189" s="111"/>
      <c r="PF189" s="111"/>
      <c r="PG189" s="111"/>
      <c r="PH189" s="111"/>
      <c r="PI189" s="111"/>
      <c r="PJ189" s="111"/>
      <c r="PK189" s="111"/>
      <c r="PL189" s="111"/>
      <c r="PM189" s="111"/>
      <c r="PN189" s="111"/>
      <c r="PO189" s="111"/>
      <c r="PP189" s="111"/>
      <c r="PQ189" s="111"/>
      <c r="PR189" s="111"/>
      <c r="PS189" s="111"/>
      <c r="PT189" s="111"/>
      <c r="PU189" s="111"/>
      <c r="PV189" s="111"/>
      <c r="PW189" s="111"/>
      <c r="PX189" s="111"/>
      <c r="PY189" s="111"/>
      <c r="PZ189" s="111"/>
      <c r="QA189" s="111"/>
      <c r="QB189" s="111"/>
      <c r="QC189" s="111"/>
      <c r="QD189" s="111"/>
      <c r="QE189" s="111"/>
      <c r="QF189" s="111"/>
      <c r="QG189" s="111"/>
      <c r="QH189" s="111"/>
      <c r="QI189" s="111"/>
      <c r="QJ189" s="111"/>
      <c r="QK189" s="111"/>
      <c r="QL189" s="111"/>
      <c r="QM189" s="111"/>
      <c r="QN189" s="111"/>
      <c r="QO189" s="111"/>
      <c r="QP189" s="111"/>
      <c r="QQ189" s="111"/>
      <c r="QR189" s="111"/>
      <c r="QS189" s="111"/>
      <c r="QT189" s="111"/>
      <c r="QU189" s="111"/>
      <c r="QV189" s="111"/>
      <c r="QW189" s="111"/>
      <c r="QX189" s="111"/>
      <c r="QY189" s="111"/>
      <c r="QZ189" s="111"/>
      <c r="RA189" s="111"/>
      <c r="RB189" s="111"/>
      <c r="RC189" s="111"/>
      <c r="RD189" s="111"/>
      <c r="RE189" s="111"/>
      <c r="RF189" s="111"/>
      <c r="RG189" s="111"/>
      <c r="RH189" s="111"/>
      <c r="RI189" s="111"/>
      <c r="RJ189" s="111"/>
      <c r="RK189" s="111"/>
      <c r="RL189" s="111"/>
      <c r="RM189" s="111"/>
      <c r="RN189" s="111"/>
      <c r="RO189" s="111"/>
      <c r="RP189" s="111"/>
      <c r="RQ189" s="111"/>
      <c r="RR189" s="111"/>
      <c r="RS189" s="111"/>
      <c r="RT189" s="111"/>
      <c r="RU189" s="111"/>
      <c r="RV189" s="111"/>
      <c r="RW189" s="111"/>
      <c r="RX189" s="111"/>
      <c r="RY189" s="111"/>
      <c r="RZ189" s="111"/>
      <c r="SA189" s="111"/>
      <c r="SB189" s="111"/>
      <c r="SC189" s="111"/>
      <c r="SD189" s="111"/>
      <c r="SE189" s="111"/>
      <c r="SF189" s="111"/>
      <c r="SG189" s="111"/>
      <c r="SH189" s="111"/>
      <c r="SI189" s="111"/>
      <c r="SJ189" s="111"/>
      <c r="SK189" s="111"/>
      <c r="SL189" s="111"/>
      <c r="SM189" s="111"/>
      <c r="SN189" s="111"/>
      <c r="SO189" s="111"/>
      <c r="SP189" s="111"/>
      <c r="SQ189" s="111"/>
      <c r="SR189" s="111"/>
      <c r="SS189" s="111"/>
      <c r="ST189" s="111"/>
      <c r="SU189" s="111"/>
      <c r="SV189" s="111"/>
      <c r="SW189" s="111"/>
      <c r="SX189" s="111"/>
      <c r="SY189" s="111"/>
      <c r="SZ189" s="111"/>
      <c r="TA189" s="111"/>
      <c r="TB189" s="111"/>
      <c r="TC189" s="111"/>
      <c r="TD189" s="111"/>
      <c r="TE189" s="111"/>
      <c r="TF189" s="111"/>
      <c r="TG189" s="111"/>
      <c r="TH189" s="111"/>
      <c r="TI189" s="111"/>
      <c r="TJ189" s="111"/>
      <c r="TK189" s="111"/>
      <c r="TL189" s="111"/>
      <c r="TM189" s="111"/>
      <c r="TN189" s="111"/>
    </row>
    <row r="190" spans="1:534" x14ac:dyDescent="0.2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7"/>
      <c r="CC190" s="117"/>
      <c r="CD190" s="111"/>
      <c r="CE190" s="111"/>
      <c r="CF190" s="111"/>
      <c r="CG190" s="117"/>
      <c r="CH190" s="117"/>
      <c r="CI190" s="111"/>
      <c r="CJ190" s="111"/>
      <c r="CK190" s="111"/>
      <c r="CL190" s="117"/>
      <c r="CM190" s="111"/>
      <c r="CN190" s="117"/>
      <c r="CO190" s="117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11"/>
      <c r="EF190" s="111"/>
      <c r="EG190" s="111"/>
      <c r="EH190" s="111"/>
      <c r="EI190" s="111"/>
      <c r="EJ190" s="111"/>
      <c r="EK190" s="111"/>
      <c r="EL190" s="111"/>
      <c r="EM190" s="111"/>
      <c r="EN190" s="111"/>
      <c r="EO190" s="111"/>
      <c r="EP190" s="111"/>
      <c r="EQ190" s="111"/>
      <c r="ER190" s="111"/>
      <c r="ES190" s="111"/>
      <c r="ET190" s="111"/>
      <c r="EU190" s="111"/>
      <c r="EV190" s="111"/>
      <c r="EW190" s="111"/>
      <c r="EX190" s="111"/>
      <c r="EY190" s="111"/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111"/>
      <c r="FK190" s="111"/>
      <c r="FL190" s="111"/>
      <c r="FM190" s="111"/>
      <c r="FN190" s="111"/>
      <c r="FO190" s="111"/>
      <c r="FP190" s="111"/>
      <c r="FQ190" s="111"/>
      <c r="FR190" s="111"/>
      <c r="FS190" s="111"/>
      <c r="FT190" s="111"/>
      <c r="FU190" s="111"/>
      <c r="FV190" s="111"/>
      <c r="FW190" s="111"/>
      <c r="FX190" s="111"/>
      <c r="FY190" s="111"/>
      <c r="FZ190" s="111"/>
      <c r="GA190" s="111"/>
      <c r="GB190" s="111"/>
      <c r="GC190" s="111"/>
      <c r="GD190" s="111"/>
      <c r="GE190" s="111"/>
      <c r="GF190" s="111"/>
      <c r="GG190" s="111"/>
      <c r="GH190" s="111"/>
      <c r="GI190" s="111"/>
      <c r="GJ190" s="111"/>
      <c r="GK190" s="111"/>
      <c r="GL190" s="111"/>
      <c r="GM190" s="111"/>
      <c r="GN190" s="111"/>
      <c r="GO190" s="111"/>
      <c r="GP190" s="111"/>
      <c r="GQ190" s="111"/>
      <c r="GR190" s="111"/>
      <c r="GS190" s="111"/>
      <c r="GT190" s="111"/>
      <c r="GU190" s="111"/>
      <c r="GV190" s="111"/>
      <c r="GW190" s="111"/>
      <c r="GX190" s="111"/>
      <c r="GY190" s="111"/>
      <c r="GZ190" s="111"/>
      <c r="HA190" s="111"/>
      <c r="HB190" s="111"/>
      <c r="HC190" s="111"/>
      <c r="HD190" s="111"/>
      <c r="HE190" s="111"/>
      <c r="HF190" s="111"/>
      <c r="HG190" s="116"/>
      <c r="HH190" s="111"/>
      <c r="HI190" s="111"/>
      <c r="HJ190" s="111"/>
      <c r="HK190" s="111"/>
      <c r="HL190" s="111"/>
      <c r="HM190" s="111"/>
      <c r="HN190" s="111"/>
      <c r="HO190" s="111"/>
      <c r="HP190" s="111"/>
      <c r="HQ190" s="111"/>
      <c r="HR190" s="111"/>
      <c r="HS190" s="111"/>
      <c r="HT190" s="111"/>
      <c r="HU190" s="111"/>
      <c r="HV190" s="111"/>
      <c r="HW190" s="111"/>
      <c r="HX190" s="111"/>
      <c r="HY190" s="111"/>
      <c r="HZ190" s="111"/>
      <c r="IA190" s="111"/>
      <c r="IB190" s="111"/>
      <c r="IC190" s="111"/>
      <c r="ID190" s="111"/>
      <c r="IE190" s="111"/>
      <c r="IF190" s="111"/>
      <c r="IG190" s="111"/>
      <c r="IH190" s="111"/>
      <c r="II190" s="111"/>
      <c r="IJ190" s="111"/>
      <c r="IK190" s="111"/>
      <c r="IL190" s="111"/>
      <c r="IM190" s="111"/>
      <c r="IN190" s="111"/>
      <c r="IO190" s="111"/>
      <c r="IP190" s="111"/>
      <c r="IQ190" s="111"/>
      <c r="IR190" s="111"/>
      <c r="IS190" s="111"/>
      <c r="IT190" s="111"/>
      <c r="IU190" s="111"/>
      <c r="IV190" s="111"/>
      <c r="IW190" s="111"/>
      <c r="IX190" s="111"/>
      <c r="IY190" s="111"/>
      <c r="IZ190" s="111"/>
      <c r="JA190" s="111"/>
      <c r="JB190" s="111"/>
      <c r="JC190" s="111"/>
      <c r="JD190" s="111"/>
      <c r="JE190" s="111"/>
      <c r="JF190" s="111"/>
      <c r="JG190" s="111"/>
      <c r="JH190" s="111"/>
      <c r="JI190" s="111"/>
      <c r="JJ190" s="111"/>
      <c r="JK190" s="111"/>
      <c r="JL190" s="111"/>
      <c r="JM190" s="111"/>
      <c r="JN190" s="111"/>
      <c r="JO190" s="111"/>
      <c r="JP190" s="111"/>
      <c r="JQ190" s="111"/>
      <c r="JR190" s="111"/>
      <c r="JS190" s="111"/>
      <c r="JT190" s="111"/>
      <c r="JU190" s="111"/>
      <c r="JV190" s="111"/>
      <c r="JW190" s="111"/>
      <c r="JX190" s="111"/>
      <c r="JY190" s="111"/>
      <c r="JZ190" s="111"/>
      <c r="KA190" s="111"/>
      <c r="KB190" s="111"/>
      <c r="KC190" s="111"/>
      <c r="KD190" s="111"/>
      <c r="KE190" s="111"/>
      <c r="KF190" s="111"/>
      <c r="KG190" s="111"/>
      <c r="KH190" s="111"/>
      <c r="KI190" s="111"/>
      <c r="KJ190" s="111"/>
      <c r="KK190" s="111"/>
      <c r="KL190" s="111"/>
      <c r="KM190" s="111"/>
      <c r="KN190" s="111"/>
      <c r="KO190" s="111"/>
      <c r="KP190" s="111"/>
      <c r="KQ190" s="111"/>
      <c r="KR190" s="111"/>
      <c r="KS190" s="111"/>
      <c r="KT190" s="111"/>
      <c r="KU190" s="111"/>
      <c r="KV190" s="111"/>
      <c r="KW190" s="111"/>
      <c r="KX190" s="111"/>
      <c r="KY190" s="111"/>
      <c r="KZ190" s="111"/>
      <c r="LA190" s="111"/>
      <c r="LB190" s="111"/>
      <c r="LC190" s="111"/>
      <c r="LD190" s="111"/>
      <c r="LE190" s="111"/>
      <c r="LF190" s="111"/>
      <c r="LG190" s="111"/>
      <c r="LH190" s="111"/>
      <c r="LI190" s="111"/>
      <c r="LJ190" s="111"/>
      <c r="LK190" s="111"/>
      <c r="LL190" s="111"/>
      <c r="LM190" s="111"/>
      <c r="LN190" s="111"/>
      <c r="LO190" s="111"/>
      <c r="LP190" s="111"/>
      <c r="LQ190" s="111"/>
      <c r="LR190" s="111"/>
      <c r="LS190" s="111"/>
      <c r="LT190" s="111"/>
      <c r="LU190" s="111"/>
      <c r="LV190" s="111"/>
      <c r="LW190" s="111"/>
      <c r="LX190" s="111"/>
      <c r="LY190" s="111"/>
      <c r="LZ190" s="111"/>
      <c r="MA190" s="111"/>
      <c r="MB190" s="111"/>
      <c r="MC190" s="111"/>
      <c r="MD190" s="111"/>
      <c r="ME190" s="111"/>
      <c r="MF190" s="111"/>
      <c r="MG190" s="111"/>
      <c r="MH190" s="111"/>
      <c r="MI190" s="111"/>
      <c r="MJ190" s="111"/>
      <c r="MK190" s="111"/>
      <c r="ML190" s="111"/>
      <c r="MM190" s="111"/>
      <c r="MN190" s="111"/>
      <c r="MO190" s="111"/>
      <c r="MP190" s="111"/>
      <c r="MQ190" s="111"/>
      <c r="MR190" s="111"/>
      <c r="MS190" s="111"/>
      <c r="MT190" s="111"/>
      <c r="MU190" s="111"/>
      <c r="MV190" s="111"/>
      <c r="MW190" s="111"/>
      <c r="MX190" s="111"/>
      <c r="MY190" s="111"/>
      <c r="MZ190" s="111"/>
      <c r="NA190" s="111"/>
      <c r="NB190" s="111"/>
      <c r="NC190" s="111"/>
      <c r="ND190" s="111"/>
      <c r="NE190" s="111"/>
      <c r="NF190" s="111"/>
      <c r="NG190" s="111"/>
      <c r="NH190" s="111"/>
      <c r="NI190" s="111"/>
      <c r="NJ190" s="111"/>
      <c r="NK190" s="111"/>
      <c r="NL190" s="111"/>
      <c r="NM190" s="111"/>
      <c r="NN190" s="111"/>
      <c r="NO190" s="111"/>
      <c r="NP190" s="111"/>
      <c r="NQ190" s="111"/>
      <c r="NR190" s="111"/>
      <c r="NS190" s="111"/>
      <c r="NT190" s="111"/>
      <c r="NU190" s="111"/>
      <c r="NV190" s="111"/>
      <c r="NW190" s="111"/>
      <c r="NX190" s="111"/>
      <c r="NY190" s="111"/>
      <c r="NZ190" s="111"/>
      <c r="OA190" s="111"/>
      <c r="OB190" s="111"/>
      <c r="OC190" s="111"/>
      <c r="OD190" s="111"/>
      <c r="OE190" s="111"/>
      <c r="OF190" s="111"/>
      <c r="OG190" s="111"/>
      <c r="OH190" s="111"/>
      <c r="OI190" s="111"/>
      <c r="OJ190" s="111"/>
      <c r="OK190" s="111"/>
      <c r="OL190" s="111"/>
      <c r="OM190" s="111"/>
      <c r="ON190" s="111"/>
      <c r="OO190" s="111"/>
      <c r="OP190" s="111"/>
      <c r="OQ190" s="111"/>
      <c r="OR190" s="111"/>
      <c r="OS190" s="111"/>
      <c r="OT190" s="111"/>
      <c r="OU190" s="111"/>
      <c r="OV190" s="111"/>
      <c r="OW190" s="111"/>
      <c r="OX190" s="111"/>
      <c r="OY190" s="111"/>
      <c r="OZ190" s="111"/>
      <c r="PA190" s="111"/>
      <c r="PB190" s="111"/>
      <c r="PC190" s="111"/>
      <c r="PD190" s="111"/>
      <c r="PE190" s="111"/>
      <c r="PF190" s="111"/>
      <c r="PG190" s="111"/>
      <c r="PH190" s="111"/>
      <c r="PI190" s="111"/>
      <c r="PJ190" s="111"/>
      <c r="PK190" s="111"/>
      <c r="PL190" s="111"/>
      <c r="PM190" s="111"/>
      <c r="PN190" s="111"/>
      <c r="PO190" s="111"/>
      <c r="PP190" s="111"/>
      <c r="PQ190" s="111"/>
      <c r="PR190" s="111"/>
      <c r="PS190" s="111"/>
      <c r="PT190" s="111"/>
      <c r="PU190" s="111"/>
      <c r="PV190" s="111"/>
      <c r="PW190" s="111"/>
      <c r="PX190" s="111"/>
      <c r="PY190" s="111"/>
      <c r="PZ190" s="111"/>
      <c r="QA190" s="111"/>
      <c r="QB190" s="111"/>
      <c r="QC190" s="111"/>
      <c r="QD190" s="111"/>
      <c r="QE190" s="111"/>
      <c r="QF190" s="111"/>
      <c r="QG190" s="111"/>
      <c r="QH190" s="111"/>
      <c r="QI190" s="111"/>
      <c r="QJ190" s="111"/>
      <c r="QK190" s="111"/>
      <c r="QL190" s="111"/>
      <c r="QM190" s="111"/>
      <c r="QN190" s="111"/>
      <c r="QO190" s="111"/>
      <c r="QP190" s="111"/>
      <c r="QQ190" s="111"/>
      <c r="QR190" s="111"/>
      <c r="QS190" s="111"/>
      <c r="QT190" s="111"/>
      <c r="QU190" s="111"/>
      <c r="QV190" s="111"/>
      <c r="QW190" s="111"/>
      <c r="QX190" s="111"/>
      <c r="QY190" s="111"/>
      <c r="QZ190" s="111"/>
      <c r="RA190" s="111"/>
      <c r="RB190" s="111"/>
      <c r="RC190" s="111"/>
      <c r="RD190" s="111"/>
      <c r="RE190" s="111"/>
      <c r="RF190" s="111"/>
      <c r="RG190" s="111"/>
      <c r="RH190" s="111"/>
      <c r="RI190" s="111"/>
      <c r="RJ190" s="111"/>
      <c r="RK190" s="111"/>
      <c r="RL190" s="111"/>
      <c r="RM190" s="111"/>
      <c r="RN190" s="111"/>
      <c r="RO190" s="111"/>
      <c r="RP190" s="111"/>
      <c r="RQ190" s="111"/>
      <c r="RR190" s="111"/>
      <c r="RS190" s="111"/>
      <c r="RT190" s="111"/>
      <c r="RU190" s="111"/>
      <c r="RV190" s="111"/>
      <c r="RW190" s="111"/>
      <c r="RX190" s="111"/>
      <c r="RY190" s="111"/>
      <c r="RZ190" s="111"/>
      <c r="SA190" s="111"/>
      <c r="SB190" s="111"/>
      <c r="SC190" s="111"/>
      <c r="SD190" s="111"/>
      <c r="SE190" s="111"/>
      <c r="SF190" s="111"/>
      <c r="SG190" s="111"/>
      <c r="SH190" s="111"/>
      <c r="SI190" s="111"/>
      <c r="SJ190" s="111"/>
      <c r="SK190" s="111"/>
      <c r="SL190" s="111"/>
      <c r="SM190" s="111"/>
      <c r="SN190" s="111"/>
      <c r="SO190" s="111"/>
      <c r="SP190" s="111"/>
      <c r="SQ190" s="111"/>
      <c r="SR190" s="111"/>
      <c r="SS190" s="111"/>
      <c r="ST190" s="111"/>
      <c r="SU190" s="111"/>
      <c r="SV190" s="111"/>
      <c r="SW190" s="111"/>
      <c r="SX190" s="111"/>
      <c r="SY190" s="111"/>
      <c r="SZ190" s="111"/>
      <c r="TA190" s="111"/>
      <c r="TB190" s="111"/>
      <c r="TC190" s="111"/>
      <c r="TD190" s="111"/>
      <c r="TE190" s="111"/>
      <c r="TF190" s="111"/>
      <c r="TG190" s="111"/>
      <c r="TH190" s="111"/>
      <c r="TI190" s="111"/>
      <c r="TJ190" s="111"/>
      <c r="TK190" s="111"/>
      <c r="TL190" s="111"/>
      <c r="TM190" s="111"/>
      <c r="TN190" s="111"/>
    </row>
    <row r="191" spans="1:534" x14ac:dyDescent="0.2">
      <c r="A191" s="111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7"/>
      <c r="CC191" s="117"/>
      <c r="CD191" s="111"/>
      <c r="CE191" s="111"/>
      <c r="CF191" s="111"/>
      <c r="CG191" s="117"/>
      <c r="CH191" s="117"/>
      <c r="CI191" s="111"/>
      <c r="CJ191" s="111"/>
      <c r="CK191" s="111"/>
      <c r="CL191" s="117"/>
      <c r="CM191" s="111"/>
      <c r="CN191" s="117"/>
      <c r="CO191" s="117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1"/>
      <c r="DL191" s="111"/>
      <c r="DM191" s="111"/>
      <c r="DN191" s="111"/>
      <c r="DO191" s="111"/>
      <c r="DP191" s="111"/>
      <c r="DQ191" s="111"/>
      <c r="DR191" s="111"/>
      <c r="DS191" s="111"/>
      <c r="DT191" s="111"/>
      <c r="DU191" s="111"/>
      <c r="DV191" s="111"/>
      <c r="DW191" s="111"/>
      <c r="DX191" s="111"/>
      <c r="DY191" s="111"/>
      <c r="DZ191" s="111"/>
      <c r="EA191" s="111"/>
      <c r="EB191" s="111"/>
      <c r="EC191" s="111"/>
      <c r="ED191" s="111"/>
      <c r="EE191" s="111"/>
      <c r="EF191" s="111"/>
      <c r="EG191" s="111"/>
      <c r="EH191" s="111"/>
      <c r="EI191" s="111"/>
      <c r="EJ191" s="111"/>
      <c r="EK191" s="111"/>
      <c r="EL191" s="111"/>
      <c r="EM191" s="111"/>
      <c r="EN191" s="111"/>
      <c r="EO191" s="111"/>
      <c r="EP191" s="111"/>
      <c r="EQ191" s="111"/>
      <c r="ER191" s="111"/>
      <c r="ES191" s="111"/>
      <c r="ET191" s="111"/>
      <c r="EU191" s="111"/>
      <c r="EV191" s="111"/>
      <c r="EW191" s="111"/>
      <c r="EX191" s="111"/>
      <c r="EY191" s="111"/>
      <c r="EZ191" s="111"/>
      <c r="FA191" s="111"/>
      <c r="FB191" s="111"/>
      <c r="FC191" s="111"/>
      <c r="FD191" s="111"/>
      <c r="FE191" s="111"/>
      <c r="FF191" s="111"/>
      <c r="FG191" s="111"/>
      <c r="FH191" s="111"/>
      <c r="FI191" s="111"/>
      <c r="FJ191" s="111"/>
      <c r="FK191" s="111"/>
      <c r="FL191" s="111"/>
      <c r="FM191" s="111"/>
      <c r="FN191" s="111"/>
      <c r="FO191" s="111"/>
      <c r="FP191" s="111"/>
      <c r="FQ191" s="111"/>
      <c r="FR191" s="111"/>
      <c r="FS191" s="111"/>
      <c r="FT191" s="111"/>
      <c r="FU191" s="111"/>
      <c r="FV191" s="111"/>
      <c r="FW191" s="111"/>
      <c r="FX191" s="111"/>
      <c r="FY191" s="111"/>
      <c r="FZ191" s="111"/>
      <c r="GA191" s="111"/>
      <c r="GB191" s="111"/>
      <c r="GC191" s="111"/>
      <c r="GD191" s="111"/>
      <c r="GE191" s="111"/>
      <c r="GF191" s="111"/>
      <c r="GG191" s="111"/>
      <c r="GH191" s="111"/>
      <c r="GI191" s="111"/>
      <c r="GJ191" s="111"/>
      <c r="GK191" s="111"/>
      <c r="GL191" s="111"/>
      <c r="GM191" s="111"/>
      <c r="GN191" s="111"/>
      <c r="GO191" s="111"/>
      <c r="GP191" s="111"/>
      <c r="GQ191" s="111"/>
      <c r="GR191" s="111"/>
      <c r="GS191" s="111"/>
      <c r="GT191" s="111"/>
      <c r="GU191" s="111"/>
      <c r="GV191" s="111"/>
      <c r="GW191" s="111"/>
      <c r="GX191" s="111"/>
      <c r="GY191" s="111"/>
      <c r="GZ191" s="111"/>
      <c r="HA191" s="111"/>
      <c r="HB191" s="111"/>
      <c r="HC191" s="111"/>
      <c r="HD191" s="111"/>
      <c r="HE191" s="111"/>
      <c r="HF191" s="111"/>
      <c r="HG191" s="116"/>
      <c r="HH191" s="111"/>
      <c r="HI191" s="111"/>
      <c r="HJ191" s="111"/>
      <c r="HK191" s="111"/>
      <c r="HL191" s="111"/>
      <c r="HM191" s="111"/>
      <c r="HN191" s="111"/>
      <c r="HO191" s="111"/>
      <c r="HP191" s="111"/>
      <c r="HQ191" s="111"/>
      <c r="HR191" s="111"/>
      <c r="HS191" s="111"/>
      <c r="HT191" s="111"/>
      <c r="HU191" s="111"/>
      <c r="HV191" s="111"/>
      <c r="HW191" s="111"/>
      <c r="HX191" s="111"/>
      <c r="HY191" s="111"/>
      <c r="HZ191" s="111"/>
      <c r="IA191" s="111"/>
      <c r="IB191" s="111"/>
      <c r="IC191" s="111"/>
      <c r="ID191" s="111"/>
      <c r="IE191" s="111"/>
      <c r="IF191" s="111"/>
      <c r="IG191" s="111"/>
      <c r="IH191" s="111"/>
      <c r="II191" s="111"/>
      <c r="IJ191" s="111"/>
      <c r="IK191" s="111"/>
      <c r="IL191" s="111"/>
      <c r="IM191" s="111"/>
      <c r="IN191" s="111"/>
      <c r="IO191" s="111"/>
      <c r="IP191" s="111"/>
      <c r="IQ191" s="111"/>
      <c r="IR191" s="111"/>
      <c r="IS191" s="111"/>
      <c r="IT191" s="111"/>
      <c r="IU191" s="111"/>
      <c r="IV191" s="111"/>
      <c r="IW191" s="111"/>
      <c r="IX191" s="111"/>
      <c r="IY191" s="111"/>
      <c r="IZ191" s="111"/>
      <c r="JA191" s="111"/>
      <c r="JB191" s="111"/>
      <c r="JC191" s="111"/>
      <c r="JD191" s="111"/>
      <c r="JE191" s="111"/>
      <c r="JF191" s="111"/>
      <c r="JG191" s="111"/>
      <c r="JH191" s="111"/>
      <c r="JI191" s="111"/>
      <c r="JJ191" s="111"/>
      <c r="JK191" s="111"/>
      <c r="JL191" s="111"/>
      <c r="JM191" s="111"/>
      <c r="JN191" s="111"/>
      <c r="JO191" s="111"/>
      <c r="JP191" s="111"/>
      <c r="JQ191" s="111"/>
      <c r="JR191" s="111"/>
      <c r="JS191" s="111"/>
      <c r="JT191" s="111"/>
      <c r="JU191" s="111"/>
      <c r="JV191" s="111"/>
      <c r="JW191" s="111"/>
      <c r="JX191" s="111"/>
      <c r="JY191" s="111"/>
      <c r="JZ191" s="111"/>
      <c r="KA191" s="111"/>
      <c r="KB191" s="111"/>
      <c r="KC191" s="111"/>
      <c r="KD191" s="111"/>
      <c r="KE191" s="111"/>
      <c r="KF191" s="111"/>
      <c r="KG191" s="111"/>
      <c r="KH191" s="111"/>
      <c r="KI191" s="111"/>
      <c r="KJ191" s="111"/>
      <c r="KK191" s="111"/>
      <c r="KL191" s="111"/>
      <c r="KM191" s="111"/>
      <c r="KN191" s="111"/>
      <c r="KO191" s="111"/>
      <c r="KP191" s="111"/>
      <c r="KQ191" s="111"/>
      <c r="KR191" s="111"/>
      <c r="KS191" s="111"/>
      <c r="KT191" s="111"/>
      <c r="KU191" s="111"/>
      <c r="KV191" s="111"/>
      <c r="KW191" s="111"/>
      <c r="KX191" s="111"/>
      <c r="KY191" s="111"/>
      <c r="KZ191" s="111"/>
      <c r="LA191" s="111"/>
      <c r="LB191" s="111"/>
      <c r="LC191" s="111"/>
      <c r="LD191" s="111"/>
      <c r="LE191" s="111"/>
      <c r="LF191" s="111"/>
      <c r="LG191" s="111"/>
      <c r="LH191" s="111"/>
      <c r="LI191" s="111"/>
      <c r="LJ191" s="111"/>
      <c r="LK191" s="111"/>
      <c r="LL191" s="111"/>
      <c r="LM191" s="111"/>
      <c r="LN191" s="111"/>
      <c r="LO191" s="111"/>
      <c r="LP191" s="111"/>
      <c r="LQ191" s="111"/>
      <c r="LR191" s="111"/>
      <c r="LS191" s="111"/>
      <c r="LT191" s="111"/>
      <c r="LU191" s="111"/>
      <c r="LV191" s="111"/>
      <c r="LW191" s="111"/>
      <c r="LX191" s="111"/>
      <c r="LY191" s="111"/>
      <c r="LZ191" s="111"/>
      <c r="MA191" s="111"/>
      <c r="MB191" s="111"/>
      <c r="MC191" s="111"/>
      <c r="MD191" s="111"/>
      <c r="ME191" s="111"/>
      <c r="MF191" s="111"/>
      <c r="MG191" s="111"/>
      <c r="MH191" s="111"/>
      <c r="MI191" s="111"/>
      <c r="MJ191" s="111"/>
      <c r="MK191" s="111"/>
      <c r="ML191" s="111"/>
      <c r="MM191" s="111"/>
      <c r="MN191" s="111"/>
      <c r="MO191" s="111"/>
      <c r="MP191" s="111"/>
      <c r="MQ191" s="111"/>
      <c r="MR191" s="111"/>
      <c r="MS191" s="111"/>
      <c r="MT191" s="111"/>
      <c r="MU191" s="111"/>
      <c r="MV191" s="111"/>
      <c r="MW191" s="111"/>
      <c r="MX191" s="111"/>
      <c r="MY191" s="111"/>
      <c r="MZ191" s="111"/>
      <c r="NA191" s="111"/>
      <c r="NB191" s="111"/>
      <c r="NC191" s="111"/>
      <c r="ND191" s="111"/>
      <c r="NE191" s="111"/>
      <c r="NF191" s="111"/>
      <c r="NG191" s="111"/>
      <c r="NH191" s="111"/>
      <c r="NI191" s="111"/>
      <c r="NJ191" s="111"/>
      <c r="NK191" s="111"/>
      <c r="NL191" s="111"/>
      <c r="NM191" s="111"/>
      <c r="NN191" s="111"/>
      <c r="NO191" s="111"/>
      <c r="NP191" s="111"/>
      <c r="NQ191" s="111"/>
      <c r="NR191" s="111"/>
      <c r="NS191" s="111"/>
      <c r="NT191" s="111"/>
      <c r="NU191" s="111"/>
      <c r="NV191" s="111"/>
      <c r="NW191" s="111"/>
      <c r="NX191" s="111"/>
      <c r="NY191" s="111"/>
      <c r="NZ191" s="111"/>
      <c r="OA191" s="111"/>
      <c r="OB191" s="111"/>
      <c r="OC191" s="111"/>
      <c r="OD191" s="111"/>
      <c r="OE191" s="111"/>
      <c r="OF191" s="111"/>
      <c r="OG191" s="111"/>
      <c r="OH191" s="111"/>
      <c r="OI191" s="111"/>
      <c r="OJ191" s="111"/>
      <c r="OK191" s="111"/>
      <c r="OL191" s="111"/>
      <c r="OM191" s="111"/>
      <c r="ON191" s="111"/>
      <c r="OO191" s="111"/>
      <c r="OP191" s="111"/>
      <c r="OQ191" s="111"/>
      <c r="OR191" s="111"/>
      <c r="OS191" s="111"/>
      <c r="OT191" s="111"/>
      <c r="OU191" s="111"/>
      <c r="OV191" s="111"/>
      <c r="OW191" s="111"/>
      <c r="OX191" s="111"/>
      <c r="OY191" s="111"/>
      <c r="OZ191" s="111"/>
      <c r="PA191" s="111"/>
      <c r="PB191" s="111"/>
      <c r="PC191" s="111"/>
      <c r="PD191" s="111"/>
      <c r="PE191" s="111"/>
      <c r="PF191" s="111"/>
      <c r="PG191" s="111"/>
      <c r="PH191" s="111"/>
      <c r="PI191" s="111"/>
      <c r="PJ191" s="111"/>
      <c r="PK191" s="111"/>
      <c r="PL191" s="111"/>
      <c r="PM191" s="111"/>
      <c r="PN191" s="111"/>
      <c r="PO191" s="111"/>
      <c r="PP191" s="111"/>
      <c r="PQ191" s="111"/>
      <c r="PR191" s="111"/>
      <c r="PS191" s="111"/>
      <c r="PT191" s="111"/>
      <c r="PU191" s="111"/>
      <c r="PV191" s="111"/>
      <c r="PW191" s="111"/>
      <c r="PX191" s="111"/>
      <c r="PY191" s="111"/>
      <c r="PZ191" s="111"/>
      <c r="QA191" s="111"/>
      <c r="QB191" s="111"/>
      <c r="QC191" s="111"/>
      <c r="QD191" s="111"/>
      <c r="QE191" s="111"/>
      <c r="QF191" s="111"/>
      <c r="QG191" s="111"/>
      <c r="QH191" s="111"/>
      <c r="QI191" s="111"/>
      <c r="QJ191" s="111"/>
      <c r="QK191" s="111"/>
      <c r="QL191" s="111"/>
      <c r="QM191" s="111"/>
      <c r="QN191" s="111"/>
      <c r="QO191" s="111"/>
      <c r="QP191" s="111"/>
      <c r="QQ191" s="111"/>
      <c r="QR191" s="111"/>
      <c r="QS191" s="111"/>
      <c r="QT191" s="111"/>
      <c r="QU191" s="111"/>
      <c r="QV191" s="111"/>
      <c r="QW191" s="111"/>
      <c r="QX191" s="111"/>
      <c r="QY191" s="111"/>
      <c r="QZ191" s="111"/>
      <c r="RA191" s="111"/>
      <c r="RB191" s="111"/>
      <c r="RC191" s="111"/>
      <c r="RD191" s="111"/>
      <c r="RE191" s="111"/>
      <c r="RF191" s="111"/>
      <c r="RG191" s="111"/>
      <c r="RH191" s="111"/>
      <c r="RI191" s="111"/>
      <c r="RJ191" s="111"/>
      <c r="RK191" s="111"/>
      <c r="RL191" s="111"/>
      <c r="RM191" s="111"/>
      <c r="RN191" s="111"/>
      <c r="RO191" s="111"/>
      <c r="RP191" s="111"/>
      <c r="RQ191" s="111"/>
      <c r="RR191" s="111"/>
      <c r="RS191" s="111"/>
      <c r="RT191" s="111"/>
      <c r="RU191" s="111"/>
      <c r="RV191" s="111"/>
      <c r="RW191" s="111"/>
      <c r="RX191" s="111"/>
      <c r="RY191" s="111"/>
      <c r="RZ191" s="111"/>
      <c r="SA191" s="111"/>
      <c r="SB191" s="111"/>
      <c r="SC191" s="111"/>
      <c r="SD191" s="111"/>
      <c r="SE191" s="111"/>
      <c r="SF191" s="111"/>
      <c r="SG191" s="111"/>
      <c r="SH191" s="111"/>
      <c r="SI191" s="111"/>
      <c r="SJ191" s="111"/>
      <c r="SK191" s="111"/>
      <c r="SL191" s="111"/>
      <c r="SM191" s="111"/>
      <c r="SN191" s="111"/>
      <c r="SO191" s="111"/>
      <c r="SP191" s="111"/>
      <c r="SQ191" s="111"/>
      <c r="SR191" s="111"/>
      <c r="SS191" s="111"/>
      <c r="ST191" s="111"/>
      <c r="SU191" s="111"/>
      <c r="SV191" s="111"/>
      <c r="SW191" s="111"/>
      <c r="SX191" s="111"/>
      <c r="SY191" s="111"/>
      <c r="SZ191" s="111"/>
      <c r="TA191" s="111"/>
      <c r="TB191" s="111"/>
      <c r="TC191" s="111"/>
      <c r="TD191" s="111"/>
      <c r="TE191" s="111"/>
      <c r="TF191" s="111"/>
      <c r="TG191" s="111"/>
      <c r="TH191" s="111"/>
      <c r="TI191" s="111"/>
      <c r="TJ191" s="111"/>
      <c r="TK191" s="111"/>
      <c r="TL191" s="111"/>
      <c r="TM191" s="111"/>
      <c r="TN191" s="111"/>
    </row>
    <row r="192" spans="1:534" x14ac:dyDescent="0.2">
      <c r="A192" s="111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7"/>
      <c r="CC192" s="117"/>
      <c r="CD192" s="111"/>
      <c r="CE192" s="111"/>
      <c r="CF192" s="111"/>
      <c r="CG192" s="117"/>
      <c r="CH192" s="117"/>
      <c r="CI192" s="111"/>
      <c r="CJ192" s="111"/>
      <c r="CK192" s="111"/>
      <c r="CL192" s="117"/>
      <c r="CM192" s="111"/>
      <c r="CN192" s="117"/>
      <c r="CO192" s="117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  <c r="DJ192" s="111"/>
      <c r="DK192" s="111"/>
      <c r="DL192" s="111"/>
      <c r="DM192" s="111"/>
      <c r="DN192" s="111"/>
      <c r="DO192" s="111"/>
      <c r="DP192" s="111"/>
      <c r="DQ192" s="111"/>
      <c r="DR192" s="111"/>
      <c r="DS192" s="111"/>
      <c r="DT192" s="111"/>
      <c r="DU192" s="111"/>
      <c r="DV192" s="111"/>
      <c r="DW192" s="111"/>
      <c r="DX192" s="111"/>
      <c r="DY192" s="111"/>
      <c r="DZ192" s="111"/>
      <c r="EA192" s="111"/>
      <c r="EB192" s="111"/>
      <c r="EC192" s="111"/>
      <c r="ED192" s="111"/>
      <c r="EE192" s="111"/>
      <c r="EF192" s="111"/>
      <c r="EG192" s="111"/>
      <c r="EH192" s="111"/>
      <c r="EI192" s="111"/>
      <c r="EJ192" s="111"/>
      <c r="EK192" s="111"/>
      <c r="EL192" s="111"/>
      <c r="EM192" s="111"/>
      <c r="EN192" s="111"/>
      <c r="EO192" s="111"/>
      <c r="EP192" s="111"/>
      <c r="EQ192" s="111"/>
      <c r="ER192" s="111"/>
      <c r="ES192" s="111"/>
      <c r="ET192" s="111"/>
      <c r="EU192" s="111"/>
      <c r="EV192" s="111"/>
      <c r="EW192" s="111"/>
      <c r="EX192" s="111"/>
      <c r="EY192" s="111"/>
      <c r="EZ192" s="111"/>
      <c r="FA192" s="111"/>
      <c r="FB192" s="111"/>
      <c r="FC192" s="111"/>
      <c r="FD192" s="111"/>
      <c r="FE192" s="111"/>
      <c r="FF192" s="111"/>
      <c r="FG192" s="111"/>
      <c r="FH192" s="111"/>
      <c r="FI192" s="111"/>
      <c r="FJ192" s="111"/>
      <c r="FK192" s="111"/>
      <c r="FL192" s="111"/>
      <c r="FM192" s="111"/>
      <c r="FN192" s="111"/>
      <c r="FO192" s="111"/>
      <c r="FP192" s="111"/>
      <c r="FQ192" s="111"/>
      <c r="FR192" s="111"/>
      <c r="FS192" s="111"/>
      <c r="FT192" s="111"/>
      <c r="FU192" s="111"/>
      <c r="FV192" s="111"/>
      <c r="FW192" s="111"/>
      <c r="FX192" s="111"/>
      <c r="FY192" s="111"/>
      <c r="FZ192" s="111"/>
      <c r="GA192" s="111"/>
      <c r="GB192" s="111"/>
      <c r="GC192" s="111"/>
      <c r="GD192" s="111"/>
      <c r="GE192" s="111"/>
      <c r="GF192" s="111"/>
      <c r="GG192" s="111"/>
      <c r="GH192" s="111"/>
      <c r="GI192" s="111"/>
      <c r="GJ192" s="111"/>
      <c r="GK192" s="111"/>
      <c r="GL192" s="111"/>
      <c r="GM192" s="111"/>
      <c r="GN192" s="111"/>
      <c r="GO192" s="111"/>
      <c r="GP192" s="111"/>
      <c r="GQ192" s="111"/>
      <c r="GR192" s="111"/>
      <c r="GS192" s="111"/>
      <c r="GT192" s="111"/>
      <c r="GU192" s="111"/>
      <c r="GV192" s="111"/>
      <c r="GW192" s="111"/>
      <c r="GX192" s="111"/>
      <c r="GY192" s="111"/>
      <c r="GZ192" s="111"/>
      <c r="HA192" s="111"/>
      <c r="HB192" s="111"/>
      <c r="HC192" s="111"/>
      <c r="HD192" s="111"/>
      <c r="HE192" s="111"/>
      <c r="HF192" s="111"/>
      <c r="HG192" s="116"/>
      <c r="HH192" s="111"/>
      <c r="HI192" s="111"/>
      <c r="HJ192" s="111"/>
      <c r="HK192" s="111"/>
      <c r="HL192" s="111"/>
      <c r="HM192" s="111"/>
      <c r="HN192" s="111"/>
      <c r="HO192" s="111"/>
      <c r="HP192" s="111"/>
      <c r="HQ192" s="111"/>
      <c r="HR192" s="111"/>
      <c r="HS192" s="111"/>
      <c r="HT192" s="111"/>
      <c r="HU192" s="111"/>
      <c r="HV192" s="111"/>
      <c r="HW192" s="111"/>
      <c r="HX192" s="111"/>
      <c r="HY192" s="111"/>
      <c r="HZ192" s="111"/>
      <c r="IA192" s="111"/>
      <c r="IB192" s="111"/>
      <c r="IC192" s="111"/>
      <c r="ID192" s="111"/>
      <c r="IE192" s="111"/>
      <c r="IF192" s="111"/>
      <c r="IG192" s="111"/>
      <c r="IH192" s="111"/>
      <c r="II192" s="111"/>
      <c r="IJ192" s="111"/>
      <c r="IK192" s="111"/>
      <c r="IL192" s="111"/>
      <c r="IM192" s="111"/>
      <c r="IN192" s="111"/>
      <c r="IO192" s="111"/>
      <c r="IP192" s="111"/>
      <c r="IQ192" s="111"/>
      <c r="IR192" s="111"/>
      <c r="IS192" s="111"/>
      <c r="IT192" s="111"/>
      <c r="IU192" s="111"/>
      <c r="IV192" s="111"/>
      <c r="IW192" s="111"/>
      <c r="IX192" s="111"/>
      <c r="IY192" s="111"/>
      <c r="IZ192" s="111"/>
      <c r="JA192" s="111"/>
      <c r="JB192" s="111"/>
      <c r="JC192" s="111"/>
      <c r="JD192" s="111"/>
      <c r="JE192" s="111"/>
      <c r="JF192" s="111"/>
      <c r="JG192" s="111"/>
      <c r="JH192" s="111"/>
      <c r="JI192" s="111"/>
      <c r="JJ192" s="111"/>
      <c r="JK192" s="111"/>
      <c r="JL192" s="111"/>
      <c r="JM192" s="111"/>
      <c r="JN192" s="111"/>
      <c r="JO192" s="111"/>
      <c r="JP192" s="111"/>
      <c r="JQ192" s="111"/>
      <c r="JR192" s="111"/>
      <c r="JS192" s="111"/>
      <c r="JT192" s="111"/>
      <c r="JU192" s="111"/>
      <c r="JV192" s="111"/>
      <c r="JW192" s="111"/>
      <c r="JX192" s="111"/>
      <c r="JY192" s="111"/>
      <c r="JZ192" s="111"/>
      <c r="KA192" s="111"/>
      <c r="KB192" s="111"/>
      <c r="KC192" s="111"/>
      <c r="KD192" s="111"/>
      <c r="KE192" s="111"/>
      <c r="KF192" s="111"/>
      <c r="KG192" s="111"/>
      <c r="KH192" s="111"/>
      <c r="KI192" s="111"/>
      <c r="KJ192" s="111"/>
      <c r="KK192" s="111"/>
      <c r="KL192" s="111"/>
      <c r="KM192" s="111"/>
      <c r="KN192" s="111"/>
      <c r="KO192" s="111"/>
      <c r="KP192" s="111"/>
      <c r="KQ192" s="111"/>
      <c r="KR192" s="111"/>
      <c r="KS192" s="111"/>
      <c r="KT192" s="111"/>
      <c r="KU192" s="111"/>
      <c r="KV192" s="111"/>
      <c r="KW192" s="111"/>
      <c r="KX192" s="111"/>
      <c r="KY192" s="111"/>
      <c r="KZ192" s="111"/>
      <c r="LA192" s="111"/>
      <c r="LB192" s="111"/>
      <c r="LC192" s="111"/>
      <c r="LD192" s="111"/>
      <c r="LE192" s="111"/>
      <c r="LF192" s="111"/>
      <c r="LG192" s="111"/>
      <c r="LH192" s="111"/>
      <c r="LI192" s="111"/>
      <c r="LJ192" s="111"/>
      <c r="LK192" s="111"/>
      <c r="LL192" s="111"/>
      <c r="LM192" s="111"/>
      <c r="LN192" s="111"/>
      <c r="LO192" s="111"/>
      <c r="LP192" s="111"/>
      <c r="LQ192" s="111"/>
      <c r="LR192" s="111"/>
      <c r="LS192" s="111"/>
      <c r="LT192" s="111"/>
      <c r="LU192" s="111"/>
      <c r="LV192" s="111"/>
      <c r="LW192" s="111"/>
      <c r="LX192" s="111"/>
      <c r="LY192" s="111"/>
      <c r="LZ192" s="111"/>
      <c r="MA192" s="111"/>
      <c r="MB192" s="111"/>
      <c r="MC192" s="111"/>
      <c r="MD192" s="111"/>
      <c r="ME192" s="111"/>
      <c r="MF192" s="111"/>
      <c r="MG192" s="111"/>
      <c r="MH192" s="111"/>
      <c r="MI192" s="111"/>
      <c r="MJ192" s="111"/>
      <c r="MK192" s="111"/>
      <c r="ML192" s="111"/>
      <c r="MM192" s="111"/>
      <c r="MN192" s="111"/>
      <c r="MO192" s="111"/>
      <c r="MP192" s="111"/>
      <c r="MQ192" s="111"/>
      <c r="MR192" s="111"/>
      <c r="MS192" s="111"/>
      <c r="MT192" s="111"/>
      <c r="MU192" s="111"/>
      <c r="MV192" s="111"/>
      <c r="MW192" s="111"/>
      <c r="MX192" s="111"/>
      <c r="MY192" s="111"/>
      <c r="MZ192" s="111"/>
      <c r="NA192" s="111"/>
      <c r="NB192" s="111"/>
      <c r="NC192" s="111"/>
      <c r="ND192" s="111"/>
      <c r="NE192" s="111"/>
      <c r="NF192" s="111"/>
      <c r="NG192" s="111"/>
      <c r="NH192" s="111"/>
      <c r="NI192" s="111"/>
      <c r="NJ192" s="111"/>
      <c r="NK192" s="111"/>
      <c r="NL192" s="111"/>
      <c r="NM192" s="111"/>
      <c r="NN192" s="111"/>
      <c r="NO192" s="111"/>
      <c r="NP192" s="111"/>
      <c r="NQ192" s="111"/>
      <c r="NR192" s="111"/>
      <c r="NS192" s="111"/>
      <c r="NT192" s="111"/>
      <c r="NU192" s="111"/>
      <c r="NV192" s="111"/>
      <c r="NW192" s="111"/>
      <c r="NX192" s="111"/>
      <c r="NY192" s="111"/>
      <c r="NZ192" s="111"/>
      <c r="OA192" s="111"/>
      <c r="OB192" s="111"/>
      <c r="OC192" s="111"/>
      <c r="OD192" s="111"/>
      <c r="OE192" s="111"/>
      <c r="OF192" s="111"/>
      <c r="OG192" s="111"/>
      <c r="OH192" s="111"/>
      <c r="OI192" s="111"/>
      <c r="OJ192" s="111"/>
      <c r="OK192" s="111"/>
      <c r="OL192" s="111"/>
      <c r="OM192" s="111"/>
      <c r="ON192" s="111"/>
      <c r="OO192" s="111"/>
      <c r="OP192" s="111"/>
      <c r="OQ192" s="111"/>
      <c r="OR192" s="111"/>
      <c r="OS192" s="111"/>
      <c r="OT192" s="111"/>
      <c r="OU192" s="111"/>
      <c r="OV192" s="111"/>
      <c r="OW192" s="111"/>
      <c r="OX192" s="111"/>
      <c r="OY192" s="111"/>
      <c r="OZ192" s="111"/>
      <c r="PA192" s="111"/>
      <c r="PB192" s="111"/>
      <c r="PC192" s="111"/>
      <c r="PD192" s="111"/>
      <c r="PE192" s="111"/>
      <c r="PF192" s="111"/>
      <c r="PG192" s="111"/>
      <c r="PH192" s="111"/>
      <c r="PI192" s="111"/>
      <c r="PJ192" s="111"/>
      <c r="PK192" s="111"/>
      <c r="PL192" s="111"/>
      <c r="PM192" s="111"/>
      <c r="PN192" s="111"/>
      <c r="PO192" s="111"/>
      <c r="PP192" s="111"/>
      <c r="PQ192" s="111"/>
      <c r="PR192" s="111"/>
      <c r="PS192" s="111"/>
      <c r="PT192" s="111"/>
      <c r="PU192" s="111"/>
      <c r="PV192" s="111"/>
      <c r="PW192" s="111"/>
      <c r="PX192" s="111"/>
      <c r="PY192" s="111"/>
      <c r="PZ192" s="111"/>
      <c r="QA192" s="111"/>
      <c r="QB192" s="111"/>
      <c r="QC192" s="111"/>
      <c r="QD192" s="111"/>
      <c r="QE192" s="111"/>
      <c r="QF192" s="111"/>
      <c r="QG192" s="111"/>
      <c r="QH192" s="111"/>
      <c r="QI192" s="111"/>
      <c r="QJ192" s="111"/>
      <c r="QK192" s="111"/>
      <c r="QL192" s="111"/>
      <c r="QM192" s="111"/>
      <c r="QN192" s="111"/>
      <c r="QO192" s="111"/>
      <c r="QP192" s="111"/>
      <c r="QQ192" s="111"/>
      <c r="QR192" s="111"/>
      <c r="QS192" s="111"/>
      <c r="QT192" s="111"/>
      <c r="QU192" s="111"/>
      <c r="QV192" s="111"/>
      <c r="QW192" s="111"/>
      <c r="QX192" s="111"/>
      <c r="QY192" s="111"/>
      <c r="QZ192" s="111"/>
      <c r="RA192" s="111"/>
      <c r="RB192" s="111"/>
      <c r="RC192" s="111"/>
      <c r="RD192" s="111"/>
      <c r="RE192" s="111"/>
      <c r="RF192" s="111"/>
      <c r="RG192" s="111"/>
      <c r="RH192" s="111"/>
      <c r="RI192" s="111"/>
      <c r="RJ192" s="111"/>
      <c r="RK192" s="111"/>
      <c r="RL192" s="111"/>
      <c r="RM192" s="111"/>
      <c r="RN192" s="111"/>
      <c r="RO192" s="111"/>
      <c r="RP192" s="111"/>
      <c r="RQ192" s="111"/>
      <c r="RR192" s="111"/>
      <c r="RS192" s="111"/>
      <c r="RT192" s="111"/>
      <c r="RU192" s="111"/>
      <c r="RV192" s="111"/>
      <c r="RW192" s="111"/>
      <c r="RX192" s="111"/>
      <c r="RY192" s="111"/>
      <c r="RZ192" s="111"/>
      <c r="SA192" s="111"/>
      <c r="SB192" s="111"/>
      <c r="SC192" s="111"/>
      <c r="SD192" s="111"/>
      <c r="SE192" s="111"/>
      <c r="SF192" s="111"/>
      <c r="SG192" s="111"/>
      <c r="SH192" s="111"/>
      <c r="SI192" s="111"/>
      <c r="SJ192" s="111"/>
      <c r="SK192" s="111"/>
      <c r="SL192" s="111"/>
      <c r="SM192" s="111"/>
      <c r="SN192" s="111"/>
      <c r="SO192" s="111"/>
      <c r="SP192" s="111"/>
      <c r="SQ192" s="111"/>
      <c r="SR192" s="111"/>
      <c r="SS192" s="111"/>
      <c r="ST192" s="111"/>
      <c r="SU192" s="111"/>
      <c r="SV192" s="111"/>
      <c r="SW192" s="111"/>
      <c r="SX192" s="111"/>
      <c r="SY192" s="111"/>
      <c r="SZ192" s="111"/>
      <c r="TA192" s="111"/>
      <c r="TB192" s="111"/>
      <c r="TC192" s="111"/>
      <c r="TD192" s="111"/>
      <c r="TE192" s="111"/>
      <c r="TF192" s="111"/>
      <c r="TG192" s="111"/>
      <c r="TH192" s="111"/>
      <c r="TI192" s="111"/>
      <c r="TJ192" s="111"/>
      <c r="TK192" s="111"/>
      <c r="TL192" s="111"/>
      <c r="TM192" s="111"/>
      <c r="TN192" s="111"/>
    </row>
    <row r="193" spans="1:534" x14ac:dyDescent="0.2">
      <c r="A193" s="111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7"/>
      <c r="CC193" s="117"/>
      <c r="CD193" s="111"/>
      <c r="CE193" s="111"/>
      <c r="CF193" s="111"/>
      <c r="CG193" s="117"/>
      <c r="CH193" s="117"/>
      <c r="CI193" s="111"/>
      <c r="CJ193" s="111"/>
      <c r="CK193" s="111"/>
      <c r="CL193" s="117"/>
      <c r="CM193" s="111"/>
      <c r="CN193" s="117"/>
      <c r="CO193" s="117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1"/>
      <c r="DO193" s="111"/>
      <c r="DP193" s="111"/>
      <c r="DQ193" s="111"/>
      <c r="DR193" s="111"/>
      <c r="DS193" s="111"/>
      <c r="DT193" s="111"/>
      <c r="DU193" s="111"/>
      <c r="DV193" s="111"/>
      <c r="DW193" s="111"/>
      <c r="DX193" s="111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  <c r="EJ193" s="111"/>
      <c r="EK193" s="111"/>
      <c r="EL193" s="111"/>
      <c r="EM193" s="111"/>
      <c r="EN193" s="111"/>
      <c r="EO193" s="111"/>
      <c r="EP193" s="111"/>
      <c r="EQ193" s="111"/>
      <c r="ER193" s="111"/>
      <c r="ES193" s="111"/>
      <c r="ET193" s="111"/>
      <c r="EU193" s="111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11"/>
      <c r="FG193" s="111"/>
      <c r="FH193" s="111"/>
      <c r="FI193" s="111"/>
      <c r="FJ193" s="111"/>
      <c r="FK193" s="111"/>
      <c r="FL193" s="111"/>
      <c r="FM193" s="111"/>
      <c r="FN193" s="111"/>
      <c r="FO193" s="111"/>
      <c r="FP193" s="111"/>
      <c r="FQ193" s="111"/>
      <c r="FR193" s="111"/>
      <c r="FS193" s="111"/>
      <c r="FT193" s="111"/>
      <c r="FU193" s="111"/>
      <c r="FV193" s="111"/>
      <c r="FW193" s="111"/>
      <c r="FX193" s="111"/>
      <c r="FY193" s="111"/>
      <c r="FZ193" s="111"/>
      <c r="GA193" s="111"/>
      <c r="GB193" s="111"/>
      <c r="GC193" s="111"/>
      <c r="GD193" s="111"/>
      <c r="GE193" s="111"/>
      <c r="GF193" s="111"/>
      <c r="GG193" s="111"/>
      <c r="GH193" s="111"/>
      <c r="GI193" s="111"/>
      <c r="GJ193" s="111"/>
      <c r="GK193" s="111"/>
      <c r="GL193" s="111"/>
      <c r="GM193" s="111"/>
      <c r="GN193" s="111"/>
      <c r="GO193" s="111"/>
      <c r="GP193" s="111"/>
      <c r="GQ193" s="111"/>
      <c r="GR193" s="111"/>
      <c r="GS193" s="111"/>
      <c r="GT193" s="111"/>
      <c r="GU193" s="111"/>
      <c r="GV193" s="111"/>
      <c r="GW193" s="111"/>
      <c r="GX193" s="111"/>
      <c r="GY193" s="111"/>
      <c r="GZ193" s="111"/>
      <c r="HA193" s="111"/>
      <c r="HB193" s="111"/>
      <c r="HC193" s="111"/>
      <c r="HD193" s="111"/>
      <c r="HE193" s="111"/>
      <c r="HF193" s="111"/>
      <c r="HG193" s="116"/>
      <c r="HH193" s="111"/>
      <c r="HI193" s="111"/>
      <c r="HJ193" s="111"/>
      <c r="HK193" s="111"/>
      <c r="HL193" s="111"/>
      <c r="HM193" s="111"/>
      <c r="HN193" s="111"/>
      <c r="HO193" s="111"/>
      <c r="HP193" s="111"/>
      <c r="HQ193" s="111"/>
      <c r="HR193" s="111"/>
      <c r="HS193" s="111"/>
      <c r="HT193" s="111"/>
      <c r="HU193" s="111"/>
      <c r="HV193" s="111"/>
      <c r="HW193" s="111"/>
      <c r="HX193" s="111"/>
      <c r="HY193" s="111"/>
      <c r="HZ193" s="111"/>
      <c r="IA193" s="111"/>
      <c r="IB193" s="111"/>
      <c r="IC193" s="111"/>
      <c r="ID193" s="111"/>
      <c r="IE193" s="111"/>
      <c r="IF193" s="111"/>
      <c r="IG193" s="111"/>
      <c r="IH193" s="111"/>
      <c r="II193" s="111"/>
      <c r="IJ193" s="111"/>
      <c r="IK193" s="111"/>
      <c r="IL193" s="111"/>
      <c r="IM193" s="111"/>
      <c r="IN193" s="111"/>
      <c r="IO193" s="111"/>
      <c r="IP193" s="111"/>
      <c r="IQ193" s="111"/>
      <c r="IR193" s="111"/>
      <c r="IS193" s="111"/>
      <c r="IT193" s="111"/>
      <c r="IU193" s="111"/>
      <c r="IV193" s="111"/>
      <c r="IW193" s="111"/>
      <c r="IX193" s="111"/>
      <c r="IY193" s="111"/>
      <c r="IZ193" s="111"/>
      <c r="JA193" s="111"/>
      <c r="JB193" s="111"/>
      <c r="JC193" s="111"/>
      <c r="JD193" s="111"/>
      <c r="JE193" s="111"/>
      <c r="JF193" s="111"/>
      <c r="JG193" s="111"/>
      <c r="JH193" s="111"/>
      <c r="JI193" s="111"/>
      <c r="JJ193" s="111"/>
      <c r="JK193" s="111"/>
      <c r="JL193" s="111"/>
      <c r="JM193" s="111"/>
      <c r="JN193" s="111"/>
      <c r="JO193" s="111"/>
      <c r="JP193" s="111"/>
      <c r="JQ193" s="111"/>
      <c r="JR193" s="111"/>
      <c r="JS193" s="111"/>
      <c r="JT193" s="111"/>
      <c r="JU193" s="111"/>
      <c r="JV193" s="111"/>
      <c r="JW193" s="111"/>
      <c r="JX193" s="111"/>
      <c r="JY193" s="111"/>
      <c r="JZ193" s="111"/>
      <c r="KA193" s="111"/>
      <c r="KB193" s="111"/>
      <c r="KC193" s="111"/>
      <c r="KD193" s="111"/>
      <c r="KE193" s="111"/>
      <c r="KF193" s="111"/>
      <c r="KG193" s="111"/>
      <c r="KH193" s="111"/>
      <c r="KI193" s="111"/>
      <c r="KJ193" s="111"/>
      <c r="KK193" s="111"/>
      <c r="KL193" s="111"/>
      <c r="KM193" s="111"/>
      <c r="KN193" s="111"/>
      <c r="KO193" s="111"/>
      <c r="KP193" s="111"/>
      <c r="KQ193" s="111"/>
      <c r="KR193" s="111"/>
      <c r="KS193" s="111"/>
      <c r="KT193" s="111"/>
      <c r="KU193" s="111"/>
      <c r="KV193" s="111"/>
      <c r="KW193" s="111"/>
      <c r="KX193" s="111"/>
      <c r="KY193" s="111"/>
      <c r="KZ193" s="111"/>
      <c r="LA193" s="111"/>
      <c r="LB193" s="111"/>
      <c r="LC193" s="111"/>
      <c r="LD193" s="111"/>
      <c r="LE193" s="111"/>
      <c r="LF193" s="111"/>
      <c r="LG193" s="111"/>
      <c r="LH193" s="111"/>
      <c r="LI193" s="111"/>
      <c r="LJ193" s="111"/>
      <c r="LK193" s="111"/>
      <c r="LL193" s="111"/>
      <c r="LM193" s="111"/>
      <c r="LN193" s="111"/>
      <c r="LO193" s="111"/>
      <c r="LP193" s="111"/>
      <c r="LQ193" s="111"/>
      <c r="LR193" s="111"/>
      <c r="LS193" s="111"/>
      <c r="LT193" s="111"/>
      <c r="LU193" s="111"/>
      <c r="LV193" s="111"/>
      <c r="LW193" s="111"/>
      <c r="LX193" s="111"/>
      <c r="LY193" s="111"/>
      <c r="LZ193" s="111"/>
      <c r="MA193" s="111"/>
      <c r="MB193" s="111"/>
      <c r="MC193" s="111"/>
      <c r="MD193" s="111"/>
      <c r="ME193" s="111"/>
      <c r="MF193" s="111"/>
      <c r="MG193" s="111"/>
      <c r="MH193" s="111"/>
      <c r="MI193" s="111"/>
      <c r="MJ193" s="111"/>
      <c r="MK193" s="111"/>
      <c r="ML193" s="111"/>
      <c r="MM193" s="111"/>
      <c r="MN193" s="111"/>
      <c r="MO193" s="111"/>
      <c r="MP193" s="111"/>
      <c r="MQ193" s="111"/>
      <c r="MR193" s="111"/>
      <c r="MS193" s="111"/>
      <c r="MT193" s="111"/>
      <c r="MU193" s="111"/>
      <c r="MV193" s="111"/>
      <c r="MW193" s="111"/>
      <c r="MX193" s="111"/>
      <c r="MY193" s="111"/>
      <c r="MZ193" s="111"/>
      <c r="NA193" s="111"/>
      <c r="NB193" s="111"/>
      <c r="NC193" s="111"/>
      <c r="ND193" s="111"/>
      <c r="NE193" s="111"/>
      <c r="NF193" s="111"/>
      <c r="NG193" s="111"/>
      <c r="NH193" s="111"/>
      <c r="NI193" s="111"/>
      <c r="NJ193" s="111"/>
      <c r="NK193" s="111"/>
      <c r="NL193" s="111"/>
      <c r="NM193" s="111"/>
      <c r="NN193" s="111"/>
      <c r="NO193" s="111"/>
      <c r="NP193" s="111"/>
      <c r="NQ193" s="111"/>
      <c r="NR193" s="111"/>
      <c r="NS193" s="111"/>
      <c r="NT193" s="111"/>
      <c r="NU193" s="111"/>
      <c r="NV193" s="111"/>
      <c r="NW193" s="111"/>
      <c r="NX193" s="111"/>
      <c r="NY193" s="111"/>
      <c r="NZ193" s="111"/>
      <c r="OA193" s="111"/>
      <c r="OB193" s="111"/>
      <c r="OC193" s="111"/>
      <c r="OD193" s="111"/>
      <c r="OE193" s="111"/>
      <c r="OF193" s="111"/>
      <c r="OG193" s="111"/>
      <c r="OH193" s="111"/>
      <c r="OI193" s="111"/>
      <c r="OJ193" s="111"/>
      <c r="OK193" s="111"/>
      <c r="OL193" s="111"/>
      <c r="OM193" s="111"/>
      <c r="ON193" s="111"/>
      <c r="OO193" s="111"/>
      <c r="OP193" s="111"/>
      <c r="OQ193" s="111"/>
      <c r="OR193" s="111"/>
      <c r="OS193" s="111"/>
      <c r="OT193" s="111"/>
      <c r="OU193" s="111"/>
      <c r="OV193" s="111"/>
      <c r="OW193" s="111"/>
      <c r="OX193" s="111"/>
      <c r="OY193" s="111"/>
      <c r="OZ193" s="111"/>
      <c r="PA193" s="111"/>
      <c r="PB193" s="111"/>
      <c r="PC193" s="111"/>
      <c r="PD193" s="111"/>
      <c r="PE193" s="111"/>
      <c r="PF193" s="111"/>
      <c r="PG193" s="111"/>
      <c r="PH193" s="111"/>
      <c r="PI193" s="111"/>
      <c r="PJ193" s="111"/>
      <c r="PK193" s="111"/>
      <c r="PL193" s="111"/>
      <c r="PM193" s="111"/>
      <c r="PN193" s="111"/>
      <c r="PO193" s="111"/>
      <c r="PP193" s="111"/>
      <c r="PQ193" s="111"/>
      <c r="PR193" s="111"/>
      <c r="PS193" s="111"/>
      <c r="PT193" s="111"/>
      <c r="PU193" s="111"/>
      <c r="PV193" s="111"/>
      <c r="PW193" s="111"/>
      <c r="PX193" s="111"/>
      <c r="PY193" s="111"/>
      <c r="PZ193" s="111"/>
      <c r="QA193" s="111"/>
      <c r="QB193" s="111"/>
      <c r="QC193" s="111"/>
      <c r="QD193" s="111"/>
      <c r="QE193" s="111"/>
      <c r="QF193" s="111"/>
      <c r="QG193" s="111"/>
      <c r="QH193" s="111"/>
      <c r="QI193" s="111"/>
      <c r="QJ193" s="111"/>
      <c r="QK193" s="111"/>
      <c r="QL193" s="111"/>
      <c r="QM193" s="111"/>
      <c r="QN193" s="111"/>
      <c r="QO193" s="111"/>
      <c r="QP193" s="111"/>
      <c r="QQ193" s="111"/>
      <c r="QR193" s="111"/>
      <c r="QS193" s="111"/>
      <c r="QT193" s="111"/>
      <c r="QU193" s="111"/>
      <c r="QV193" s="111"/>
      <c r="QW193" s="111"/>
      <c r="QX193" s="111"/>
      <c r="QY193" s="111"/>
      <c r="QZ193" s="111"/>
      <c r="RA193" s="111"/>
      <c r="RB193" s="111"/>
      <c r="RC193" s="111"/>
      <c r="RD193" s="111"/>
      <c r="RE193" s="111"/>
      <c r="RF193" s="111"/>
      <c r="RG193" s="111"/>
      <c r="RH193" s="111"/>
      <c r="RI193" s="111"/>
      <c r="RJ193" s="111"/>
      <c r="RK193" s="111"/>
      <c r="RL193" s="111"/>
      <c r="RM193" s="111"/>
      <c r="RN193" s="111"/>
      <c r="RO193" s="111"/>
      <c r="RP193" s="111"/>
      <c r="RQ193" s="111"/>
      <c r="RR193" s="111"/>
      <c r="RS193" s="111"/>
      <c r="RT193" s="111"/>
      <c r="RU193" s="111"/>
      <c r="RV193" s="111"/>
      <c r="RW193" s="111"/>
      <c r="RX193" s="111"/>
      <c r="RY193" s="111"/>
      <c r="RZ193" s="111"/>
      <c r="SA193" s="111"/>
      <c r="SB193" s="111"/>
      <c r="SC193" s="111"/>
      <c r="SD193" s="111"/>
      <c r="SE193" s="111"/>
      <c r="SF193" s="111"/>
      <c r="SG193" s="111"/>
      <c r="SH193" s="111"/>
      <c r="SI193" s="111"/>
      <c r="SJ193" s="111"/>
      <c r="SK193" s="111"/>
      <c r="SL193" s="111"/>
      <c r="SM193" s="111"/>
      <c r="SN193" s="111"/>
      <c r="SO193" s="111"/>
      <c r="SP193" s="111"/>
      <c r="SQ193" s="111"/>
      <c r="SR193" s="111"/>
      <c r="SS193" s="111"/>
      <c r="ST193" s="111"/>
      <c r="SU193" s="111"/>
      <c r="SV193" s="111"/>
      <c r="SW193" s="111"/>
      <c r="SX193" s="111"/>
      <c r="SY193" s="111"/>
      <c r="SZ193" s="111"/>
      <c r="TA193" s="111"/>
      <c r="TB193" s="111"/>
      <c r="TC193" s="111"/>
      <c r="TD193" s="111"/>
      <c r="TE193" s="111"/>
      <c r="TF193" s="111"/>
      <c r="TG193" s="111"/>
      <c r="TH193" s="111"/>
      <c r="TI193" s="111"/>
      <c r="TJ193" s="111"/>
      <c r="TK193" s="111"/>
      <c r="TL193" s="111"/>
      <c r="TM193" s="111"/>
      <c r="TN193" s="111"/>
    </row>
    <row r="194" spans="1:534" x14ac:dyDescent="0.2">
      <c r="A194" s="111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7"/>
      <c r="CC194" s="117"/>
      <c r="CD194" s="111"/>
      <c r="CE194" s="111"/>
      <c r="CF194" s="111"/>
      <c r="CG194" s="117"/>
      <c r="CH194" s="117"/>
      <c r="CI194" s="111"/>
      <c r="CJ194" s="111"/>
      <c r="CK194" s="111"/>
      <c r="CL194" s="117"/>
      <c r="CM194" s="111"/>
      <c r="CN194" s="117"/>
      <c r="CO194" s="117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  <c r="DJ194" s="111"/>
      <c r="DK194" s="111"/>
      <c r="DL194" s="111"/>
      <c r="DM194" s="111"/>
      <c r="DN194" s="111"/>
      <c r="DO194" s="111"/>
      <c r="DP194" s="111"/>
      <c r="DQ194" s="111"/>
      <c r="DR194" s="111"/>
      <c r="DS194" s="111"/>
      <c r="DT194" s="111"/>
      <c r="DU194" s="111"/>
      <c r="DV194" s="111"/>
      <c r="DW194" s="111"/>
      <c r="DX194" s="111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1"/>
      <c r="ER194" s="111"/>
      <c r="ES194" s="111"/>
      <c r="ET194" s="111"/>
      <c r="EU194" s="111"/>
      <c r="EV194" s="111"/>
      <c r="EW194" s="111"/>
      <c r="EX194" s="111"/>
      <c r="EY194" s="111"/>
      <c r="EZ194" s="111"/>
      <c r="FA194" s="111"/>
      <c r="FB194" s="111"/>
      <c r="FC194" s="111"/>
      <c r="FD194" s="111"/>
      <c r="FE194" s="111"/>
      <c r="FF194" s="111"/>
      <c r="FG194" s="111"/>
      <c r="FH194" s="111"/>
      <c r="FI194" s="111"/>
      <c r="FJ194" s="111"/>
      <c r="FK194" s="111"/>
      <c r="FL194" s="111"/>
      <c r="FM194" s="111"/>
      <c r="FN194" s="111"/>
      <c r="FO194" s="111"/>
      <c r="FP194" s="111"/>
      <c r="FQ194" s="111"/>
      <c r="FR194" s="111"/>
      <c r="FS194" s="111"/>
      <c r="FT194" s="111"/>
      <c r="FU194" s="111"/>
      <c r="FV194" s="111"/>
      <c r="FW194" s="111"/>
      <c r="FX194" s="111"/>
      <c r="FY194" s="111"/>
      <c r="FZ194" s="111"/>
      <c r="GA194" s="111"/>
      <c r="GB194" s="111"/>
      <c r="GC194" s="111"/>
      <c r="GD194" s="111"/>
      <c r="GE194" s="111"/>
      <c r="GF194" s="111"/>
      <c r="GG194" s="111"/>
      <c r="GH194" s="111"/>
      <c r="GI194" s="111"/>
      <c r="GJ194" s="111"/>
      <c r="GK194" s="111"/>
      <c r="GL194" s="111"/>
      <c r="GM194" s="111"/>
      <c r="GN194" s="111"/>
      <c r="GO194" s="111"/>
      <c r="GP194" s="111"/>
      <c r="GQ194" s="111"/>
      <c r="GR194" s="111"/>
      <c r="GS194" s="111"/>
      <c r="GT194" s="111"/>
      <c r="GU194" s="111"/>
      <c r="GV194" s="111"/>
      <c r="GW194" s="111"/>
      <c r="GX194" s="111"/>
      <c r="GY194" s="111"/>
      <c r="GZ194" s="111"/>
      <c r="HA194" s="111"/>
      <c r="HB194" s="111"/>
      <c r="HC194" s="111"/>
      <c r="HD194" s="111"/>
      <c r="HE194" s="111"/>
      <c r="HF194" s="111"/>
      <c r="HG194" s="116"/>
      <c r="HH194" s="111"/>
      <c r="HI194" s="111"/>
      <c r="HJ194" s="111"/>
      <c r="HK194" s="111"/>
      <c r="HL194" s="111"/>
      <c r="HM194" s="111"/>
      <c r="HN194" s="111"/>
      <c r="HO194" s="111"/>
      <c r="HP194" s="111"/>
      <c r="HQ194" s="111"/>
      <c r="HR194" s="111"/>
      <c r="HS194" s="111"/>
      <c r="HT194" s="111"/>
      <c r="HU194" s="111"/>
      <c r="HV194" s="111"/>
      <c r="HW194" s="111"/>
      <c r="HX194" s="111"/>
      <c r="HY194" s="111"/>
      <c r="HZ194" s="111"/>
      <c r="IA194" s="111"/>
      <c r="IB194" s="111"/>
      <c r="IC194" s="111"/>
      <c r="ID194" s="111"/>
      <c r="IE194" s="111"/>
      <c r="IF194" s="111"/>
      <c r="IG194" s="111"/>
      <c r="IH194" s="111"/>
      <c r="II194" s="111"/>
      <c r="IJ194" s="111"/>
      <c r="IK194" s="111"/>
      <c r="IL194" s="111"/>
      <c r="IM194" s="111"/>
      <c r="IN194" s="111"/>
      <c r="IO194" s="111"/>
      <c r="IP194" s="111"/>
      <c r="IQ194" s="111"/>
      <c r="IR194" s="111"/>
      <c r="IS194" s="111"/>
      <c r="IT194" s="111"/>
      <c r="IU194" s="111"/>
      <c r="IV194" s="111"/>
      <c r="IW194" s="111"/>
      <c r="IX194" s="111"/>
      <c r="IY194" s="111"/>
      <c r="IZ194" s="111"/>
      <c r="JA194" s="111"/>
      <c r="JB194" s="111"/>
      <c r="JC194" s="111"/>
      <c r="JD194" s="111"/>
      <c r="JE194" s="111"/>
      <c r="JF194" s="111"/>
      <c r="JG194" s="111"/>
      <c r="JH194" s="111"/>
      <c r="JI194" s="111"/>
      <c r="JJ194" s="111"/>
      <c r="JK194" s="111"/>
      <c r="JL194" s="111"/>
      <c r="JM194" s="111"/>
      <c r="JN194" s="111"/>
      <c r="JO194" s="111"/>
      <c r="JP194" s="111"/>
      <c r="JQ194" s="111"/>
      <c r="JR194" s="111"/>
      <c r="JS194" s="111"/>
      <c r="JT194" s="111"/>
      <c r="JU194" s="111"/>
      <c r="JV194" s="111"/>
      <c r="JW194" s="111"/>
      <c r="JX194" s="111"/>
      <c r="JY194" s="111"/>
      <c r="JZ194" s="111"/>
      <c r="KA194" s="111"/>
      <c r="KB194" s="111"/>
      <c r="KC194" s="111"/>
      <c r="KD194" s="111"/>
      <c r="KE194" s="111"/>
      <c r="KF194" s="111"/>
      <c r="KG194" s="111"/>
      <c r="KH194" s="111"/>
      <c r="KI194" s="111"/>
      <c r="KJ194" s="111"/>
      <c r="KK194" s="111"/>
      <c r="KL194" s="111"/>
      <c r="KM194" s="111"/>
      <c r="KN194" s="111"/>
      <c r="KO194" s="111"/>
      <c r="KP194" s="111"/>
      <c r="KQ194" s="111"/>
      <c r="KR194" s="111"/>
      <c r="KS194" s="111"/>
      <c r="KT194" s="111"/>
      <c r="KU194" s="111"/>
      <c r="KV194" s="111"/>
      <c r="KW194" s="111"/>
      <c r="KX194" s="111"/>
      <c r="KY194" s="111"/>
      <c r="KZ194" s="111"/>
      <c r="LA194" s="111"/>
      <c r="LB194" s="111"/>
      <c r="LC194" s="111"/>
      <c r="LD194" s="111"/>
      <c r="LE194" s="111"/>
      <c r="LF194" s="111"/>
      <c r="LG194" s="111"/>
      <c r="LH194" s="111"/>
      <c r="LI194" s="111"/>
      <c r="LJ194" s="111"/>
      <c r="LK194" s="111"/>
      <c r="LL194" s="111"/>
      <c r="LM194" s="111"/>
      <c r="LN194" s="111"/>
      <c r="LO194" s="111"/>
      <c r="LP194" s="111"/>
      <c r="LQ194" s="111"/>
      <c r="LR194" s="111"/>
      <c r="LS194" s="111"/>
      <c r="LT194" s="111"/>
      <c r="LU194" s="111"/>
      <c r="LV194" s="111"/>
      <c r="LW194" s="111"/>
      <c r="LX194" s="111"/>
      <c r="LY194" s="111"/>
      <c r="LZ194" s="111"/>
      <c r="MA194" s="111"/>
      <c r="MB194" s="111"/>
      <c r="MC194" s="111"/>
      <c r="MD194" s="111"/>
      <c r="ME194" s="111"/>
      <c r="MF194" s="111"/>
      <c r="MG194" s="111"/>
      <c r="MH194" s="111"/>
      <c r="MI194" s="111"/>
      <c r="MJ194" s="111"/>
      <c r="MK194" s="111"/>
      <c r="ML194" s="111"/>
      <c r="MM194" s="111"/>
      <c r="MN194" s="111"/>
      <c r="MO194" s="111"/>
      <c r="MP194" s="111"/>
      <c r="MQ194" s="111"/>
      <c r="MR194" s="111"/>
      <c r="MS194" s="111"/>
      <c r="MT194" s="111"/>
      <c r="MU194" s="111"/>
      <c r="MV194" s="111"/>
      <c r="MW194" s="111"/>
      <c r="MX194" s="111"/>
      <c r="MY194" s="111"/>
      <c r="MZ194" s="111"/>
      <c r="NA194" s="111"/>
      <c r="NB194" s="111"/>
      <c r="NC194" s="111"/>
      <c r="ND194" s="111"/>
      <c r="NE194" s="111"/>
      <c r="NF194" s="111"/>
      <c r="NG194" s="111"/>
      <c r="NH194" s="111"/>
      <c r="NI194" s="111"/>
      <c r="NJ194" s="111"/>
      <c r="NK194" s="111"/>
      <c r="NL194" s="111"/>
      <c r="NM194" s="111"/>
      <c r="NN194" s="111"/>
      <c r="NO194" s="111"/>
      <c r="NP194" s="111"/>
      <c r="NQ194" s="111"/>
      <c r="NR194" s="111"/>
      <c r="NS194" s="111"/>
      <c r="NT194" s="111"/>
      <c r="NU194" s="111"/>
      <c r="NV194" s="111"/>
      <c r="NW194" s="111"/>
      <c r="NX194" s="111"/>
      <c r="NY194" s="111"/>
      <c r="NZ194" s="111"/>
      <c r="OA194" s="111"/>
      <c r="OB194" s="111"/>
      <c r="OC194" s="111"/>
      <c r="OD194" s="111"/>
      <c r="OE194" s="111"/>
      <c r="OF194" s="111"/>
      <c r="OG194" s="111"/>
      <c r="OH194" s="111"/>
      <c r="OI194" s="111"/>
      <c r="OJ194" s="111"/>
      <c r="OK194" s="111"/>
      <c r="OL194" s="111"/>
      <c r="OM194" s="111"/>
      <c r="ON194" s="111"/>
      <c r="OO194" s="111"/>
      <c r="OP194" s="111"/>
      <c r="OQ194" s="111"/>
      <c r="OR194" s="111"/>
      <c r="OS194" s="111"/>
      <c r="OT194" s="111"/>
      <c r="OU194" s="111"/>
      <c r="OV194" s="111"/>
      <c r="OW194" s="111"/>
      <c r="OX194" s="111"/>
      <c r="OY194" s="111"/>
      <c r="OZ194" s="111"/>
      <c r="PA194" s="111"/>
      <c r="PB194" s="111"/>
      <c r="PC194" s="111"/>
      <c r="PD194" s="111"/>
      <c r="PE194" s="111"/>
      <c r="PF194" s="111"/>
      <c r="PG194" s="111"/>
      <c r="PH194" s="111"/>
      <c r="PI194" s="111"/>
      <c r="PJ194" s="111"/>
      <c r="PK194" s="111"/>
      <c r="PL194" s="111"/>
      <c r="PM194" s="111"/>
      <c r="PN194" s="111"/>
      <c r="PO194" s="111"/>
      <c r="PP194" s="111"/>
      <c r="PQ194" s="111"/>
      <c r="PR194" s="111"/>
      <c r="PS194" s="111"/>
      <c r="PT194" s="111"/>
      <c r="PU194" s="111"/>
      <c r="PV194" s="111"/>
      <c r="PW194" s="111"/>
      <c r="PX194" s="111"/>
      <c r="PY194" s="111"/>
      <c r="PZ194" s="111"/>
      <c r="QA194" s="111"/>
      <c r="QB194" s="111"/>
      <c r="QC194" s="111"/>
      <c r="QD194" s="111"/>
      <c r="QE194" s="111"/>
      <c r="QF194" s="111"/>
      <c r="QG194" s="111"/>
      <c r="QH194" s="111"/>
      <c r="QI194" s="111"/>
      <c r="QJ194" s="111"/>
      <c r="QK194" s="111"/>
      <c r="QL194" s="111"/>
      <c r="QM194" s="111"/>
      <c r="QN194" s="111"/>
      <c r="QO194" s="111"/>
      <c r="QP194" s="111"/>
      <c r="QQ194" s="111"/>
      <c r="QR194" s="111"/>
      <c r="QS194" s="111"/>
      <c r="QT194" s="111"/>
      <c r="QU194" s="111"/>
      <c r="QV194" s="111"/>
      <c r="QW194" s="111"/>
      <c r="QX194" s="111"/>
      <c r="QY194" s="111"/>
      <c r="QZ194" s="111"/>
      <c r="RA194" s="111"/>
      <c r="RB194" s="111"/>
      <c r="RC194" s="111"/>
      <c r="RD194" s="111"/>
      <c r="RE194" s="111"/>
      <c r="RF194" s="111"/>
      <c r="RG194" s="111"/>
      <c r="RH194" s="111"/>
      <c r="RI194" s="111"/>
      <c r="RJ194" s="111"/>
      <c r="RK194" s="111"/>
      <c r="RL194" s="111"/>
      <c r="RM194" s="111"/>
      <c r="RN194" s="111"/>
      <c r="RO194" s="111"/>
      <c r="RP194" s="111"/>
      <c r="RQ194" s="111"/>
      <c r="RR194" s="111"/>
      <c r="RS194" s="111"/>
      <c r="RT194" s="111"/>
      <c r="RU194" s="111"/>
      <c r="RV194" s="111"/>
      <c r="RW194" s="111"/>
      <c r="RX194" s="111"/>
      <c r="RY194" s="111"/>
      <c r="RZ194" s="111"/>
      <c r="SA194" s="111"/>
      <c r="SB194" s="111"/>
      <c r="SC194" s="111"/>
      <c r="SD194" s="111"/>
      <c r="SE194" s="111"/>
      <c r="SF194" s="111"/>
      <c r="SG194" s="111"/>
      <c r="SH194" s="111"/>
      <c r="SI194" s="111"/>
      <c r="SJ194" s="111"/>
      <c r="SK194" s="111"/>
      <c r="SL194" s="111"/>
      <c r="SM194" s="111"/>
      <c r="SN194" s="111"/>
      <c r="SO194" s="111"/>
      <c r="SP194" s="111"/>
      <c r="SQ194" s="111"/>
      <c r="SR194" s="111"/>
      <c r="SS194" s="111"/>
      <c r="ST194" s="111"/>
      <c r="SU194" s="111"/>
      <c r="SV194" s="111"/>
      <c r="SW194" s="111"/>
      <c r="SX194" s="111"/>
      <c r="SY194" s="111"/>
      <c r="SZ194" s="111"/>
      <c r="TA194" s="111"/>
      <c r="TB194" s="111"/>
      <c r="TC194" s="111"/>
      <c r="TD194" s="111"/>
      <c r="TE194" s="111"/>
      <c r="TF194" s="111"/>
      <c r="TG194" s="111"/>
      <c r="TH194" s="111"/>
      <c r="TI194" s="111"/>
      <c r="TJ194" s="111"/>
      <c r="TK194" s="111"/>
      <c r="TL194" s="111"/>
      <c r="TM194" s="111"/>
      <c r="TN194" s="111"/>
    </row>
    <row r="195" spans="1:534" x14ac:dyDescent="0.2">
      <c r="A195" s="111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7"/>
      <c r="CC195" s="117"/>
      <c r="CD195" s="111"/>
      <c r="CE195" s="111"/>
      <c r="CF195" s="111"/>
      <c r="CG195" s="117"/>
      <c r="CH195" s="117"/>
      <c r="CI195" s="111"/>
      <c r="CJ195" s="111"/>
      <c r="CK195" s="111"/>
      <c r="CL195" s="117"/>
      <c r="CM195" s="111"/>
      <c r="CN195" s="117"/>
      <c r="CO195" s="117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  <c r="DJ195" s="111"/>
      <c r="DK195" s="111"/>
      <c r="DL195" s="111"/>
      <c r="DM195" s="111"/>
      <c r="DN195" s="111"/>
      <c r="DO195" s="111"/>
      <c r="DP195" s="111"/>
      <c r="DQ195" s="111"/>
      <c r="DR195" s="111"/>
      <c r="DS195" s="111"/>
      <c r="DT195" s="111"/>
      <c r="DU195" s="111"/>
      <c r="DV195" s="111"/>
      <c r="DW195" s="111"/>
      <c r="DX195" s="111"/>
      <c r="DY195" s="111"/>
      <c r="DZ195" s="111"/>
      <c r="EA195" s="111"/>
      <c r="EB195" s="111"/>
      <c r="EC195" s="111"/>
      <c r="ED195" s="111"/>
      <c r="EE195" s="111"/>
      <c r="EF195" s="111"/>
      <c r="EG195" s="111"/>
      <c r="EH195" s="111"/>
      <c r="EI195" s="111"/>
      <c r="EJ195" s="111"/>
      <c r="EK195" s="111"/>
      <c r="EL195" s="111"/>
      <c r="EM195" s="111"/>
      <c r="EN195" s="111"/>
      <c r="EO195" s="111"/>
      <c r="EP195" s="111"/>
      <c r="EQ195" s="111"/>
      <c r="ER195" s="111"/>
      <c r="ES195" s="111"/>
      <c r="ET195" s="111"/>
      <c r="EU195" s="111"/>
      <c r="EV195" s="111"/>
      <c r="EW195" s="111"/>
      <c r="EX195" s="111"/>
      <c r="EY195" s="111"/>
      <c r="EZ195" s="111"/>
      <c r="FA195" s="111"/>
      <c r="FB195" s="111"/>
      <c r="FC195" s="111"/>
      <c r="FD195" s="111"/>
      <c r="FE195" s="111"/>
      <c r="FF195" s="111"/>
      <c r="FG195" s="111"/>
      <c r="FH195" s="111"/>
      <c r="FI195" s="111"/>
      <c r="FJ195" s="111"/>
      <c r="FK195" s="111"/>
      <c r="FL195" s="111"/>
      <c r="FM195" s="111"/>
      <c r="FN195" s="111"/>
      <c r="FO195" s="111"/>
      <c r="FP195" s="111"/>
      <c r="FQ195" s="111"/>
      <c r="FR195" s="111"/>
      <c r="FS195" s="111"/>
      <c r="FT195" s="111"/>
      <c r="FU195" s="111"/>
      <c r="FV195" s="111"/>
      <c r="FW195" s="111"/>
      <c r="FX195" s="111"/>
      <c r="FY195" s="111"/>
      <c r="FZ195" s="111"/>
      <c r="GA195" s="111"/>
      <c r="GB195" s="111"/>
      <c r="GC195" s="111"/>
      <c r="GD195" s="111"/>
      <c r="GE195" s="111"/>
      <c r="GF195" s="111"/>
      <c r="GG195" s="111"/>
      <c r="GH195" s="111"/>
      <c r="GI195" s="111"/>
      <c r="GJ195" s="111"/>
      <c r="GK195" s="111"/>
      <c r="GL195" s="111"/>
      <c r="GM195" s="111"/>
      <c r="GN195" s="111"/>
      <c r="GO195" s="111"/>
      <c r="GP195" s="111"/>
      <c r="GQ195" s="111"/>
      <c r="GR195" s="111"/>
      <c r="GS195" s="111"/>
      <c r="GT195" s="111"/>
      <c r="GU195" s="111"/>
      <c r="GV195" s="111"/>
      <c r="GW195" s="111"/>
      <c r="GX195" s="111"/>
      <c r="GY195" s="111"/>
      <c r="GZ195" s="111"/>
      <c r="HA195" s="111"/>
      <c r="HB195" s="111"/>
      <c r="HC195" s="111"/>
      <c r="HD195" s="111"/>
      <c r="HE195" s="111"/>
      <c r="HF195" s="111"/>
      <c r="HG195" s="116"/>
      <c r="HH195" s="111"/>
      <c r="HI195" s="111"/>
      <c r="HJ195" s="111"/>
      <c r="HK195" s="111"/>
      <c r="HL195" s="111"/>
      <c r="HM195" s="111"/>
      <c r="HN195" s="111"/>
      <c r="HO195" s="111"/>
      <c r="HP195" s="111"/>
      <c r="HQ195" s="111"/>
      <c r="HR195" s="111"/>
      <c r="HS195" s="111"/>
      <c r="HT195" s="111"/>
      <c r="HU195" s="111"/>
      <c r="HV195" s="111"/>
      <c r="HW195" s="111"/>
      <c r="HX195" s="111"/>
      <c r="HY195" s="111"/>
      <c r="HZ195" s="111"/>
      <c r="IA195" s="111"/>
      <c r="IB195" s="111"/>
      <c r="IC195" s="111"/>
      <c r="ID195" s="111"/>
      <c r="IE195" s="111"/>
      <c r="IF195" s="111"/>
      <c r="IG195" s="111"/>
      <c r="IH195" s="111"/>
      <c r="II195" s="111"/>
      <c r="IJ195" s="111"/>
      <c r="IK195" s="111"/>
      <c r="IL195" s="111"/>
      <c r="IM195" s="111"/>
      <c r="IN195" s="111"/>
      <c r="IO195" s="111"/>
      <c r="IP195" s="111"/>
      <c r="IQ195" s="111"/>
      <c r="IR195" s="111"/>
      <c r="IS195" s="111"/>
      <c r="IT195" s="111"/>
      <c r="IU195" s="111"/>
      <c r="IV195" s="111"/>
      <c r="IW195" s="111"/>
      <c r="IX195" s="111"/>
      <c r="IY195" s="111"/>
      <c r="IZ195" s="111"/>
      <c r="JA195" s="111"/>
      <c r="JB195" s="111"/>
      <c r="JC195" s="111"/>
      <c r="JD195" s="111"/>
      <c r="JE195" s="111"/>
      <c r="JF195" s="111"/>
      <c r="JG195" s="111"/>
      <c r="JH195" s="111"/>
      <c r="JI195" s="111"/>
      <c r="JJ195" s="111"/>
      <c r="JK195" s="111"/>
      <c r="JL195" s="111"/>
      <c r="JM195" s="111"/>
      <c r="JN195" s="111"/>
      <c r="JO195" s="111"/>
      <c r="JP195" s="111"/>
      <c r="JQ195" s="111"/>
      <c r="JR195" s="111"/>
      <c r="JS195" s="111"/>
      <c r="JT195" s="111"/>
      <c r="JU195" s="111"/>
      <c r="JV195" s="111"/>
      <c r="JW195" s="111"/>
      <c r="JX195" s="111"/>
      <c r="JY195" s="111"/>
      <c r="JZ195" s="111"/>
      <c r="KA195" s="111"/>
      <c r="KB195" s="111"/>
      <c r="KC195" s="111"/>
      <c r="KD195" s="111"/>
      <c r="KE195" s="111"/>
      <c r="KF195" s="111"/>
      <c r="KG195" s="111"/>
      <c r="KH195" s="111"/>
      <c r="KI195" s="111"/>
      <c r="KJ195" s="111"/>
      <c r="KK195" s="111"/>
      <c r="KL195" s="111"/>
      <c r="KM195" s="111"/>
      <c r="KN195" s="111"/>
      <c r="KO195" s="111"/>
      <c r="KP195" s="111"/>
      <c r="KQ195" s="111"/>
      <c r="KR195" s="111"/>
      <c r="KS195" s="111"/>
      <c r="KT195" s="111"/>
      <c r="KU195" s="111"/>
      <c r="KV195" s="111"/>
      <c r="KW195" s="111"/>
      <c r="KX195" s="111"/>
      <c r="KY195" s="111"/>
      <c r="KZ195" s="111"/>
      <c r="LA195" s="111"/>
      <c r="LB195" s="111"/>
      <c r="LC195" s="111"/>
      <c r="LD195" s="111"/>
      <c r="LE195" s="111"/>
      <c r="LF195" s="111"/>
      <c r="LG195" s="111"/>
      <c r="LH195" s="111"/>
      <c r="LI195" s="111"/>
      <c r="LJ195" s="111"/>
      <c r="LK195" s="111"/>
      <c r="LL195" s="111"/>
      <c r="LM195" s="111"/>
      <c r="LN195" s="111"/>
      <c r="LO195" s="111"/>
      <c r="LP195" s="111"/>
      <c r="LQ195" s="111"/>
      <c r="LR195" s="111"/>
      <c r="LS195" s="111"/>
      <c r="LT195" s="111"/>
      <c r="LU195" s="111"/>
      <c r="LV195" s="111"/>
      <c r="LW195" s="111"/>
      <c r="LX195" s="111"/>
      <c r="LY195" s="111"/>
      <c r="LZ195" s="111"/>
      <c r="MA195" s="111"/>
      <c r="MB195" s="111"/>
      <c r="MC195" s="111"/>
      <c r="MD195" s="111"/>
      <c r="ME195" s="111"/>
      <c r="MF195" s="111"/>
      <c r="MG195" s="111"/>
      <c r="MH195" s="111"/>
      <c r="MI195" s="111"/>
      <c r="MJ195" s="111"/>
      <c r="MK195" s="111"/>
      <c r="ML195" s="111"/>
      <c r="MM195" s="111"/>
      <c r="MN195" s="111"/>
      <c r="MO195" s="111"/>
      <c r="MP195" s="111"/>
      <c r="MQ195" s="111"/>
      <c r="MR195" s="111"/>
      <c r="MS195" s="111"/>
      <c r="MT195" s="111"/>
      <c r="MU195" s="111"/>
      <c r="MV195" s="111"/>
      <c r="MW195" s="111"/>
      <c r="MX195" s="111"/>
      <c r="MY195" s="111"/>
      <c r="MZ195" s="111"/>
      <c r="NA195" s="111"/>
      <c r="NB195" s="111"/>
      <c r="NC195" s="111"/>
      <c r="ND195" s="111"/>
      <c r="NE195" s="111"/>
      <c r="NF195" s="111"/>
      <c r="NG195" s="111"/>
      <c r="NH195" s="111"/>
      <c r="NI195" s="111"/>
      <c r="NJ195" s="111"/>
      <c r="NK195" s="111"/>
      <c r="NL195" s="111"/>
      <c r="NM195" s="111"/>
      <c r="NN195" s="111"/>
      <c r="NO195" s="111"/>
      <c r="NP195" s="111"/>
      <c r="NQ195" s="111"/>
      <c r="NR195" s="111"/>
      <c r="NS195" s="111"/>
      <c r="NT195" s="111"/>
      <c r="NU195" s="111"/>
      <c r="NV195" s="111"/>
      <c r="NW195" s="111"/>
      <c r="NX195" s="111"/>
      <c r="NY195" s="111"/>
      <c r="NZ195" s="111"/>
      <c r="OA195" s="111"/>
      <c r="OB195" s="111"/>
      <c r="OC195" s="111"/>
      <c r="OD195" s="111"/>
      <c r="OE195" s="111"/>
      <c r="OF195" s="111"/>
      <c r="OG195" s="111"/>
      <c r="OH195" s="111"/>
      <c r="OI195" s="111"/>
      <c r="OJ195" s="111"/>
      <c r="OK195" s="111"/>
      <c r="OL195" s="111"/>
      <c r="OM195" s="111"/>
      <c r="ON195" s="111"/>
      <c r="OO195" s="111"/>
      <c r="OP195" s="111"/>
      <c r="OQ195" s="111"/>
      <c r="OR195" s="111"/>
      <c r="OS195" s="111"/>
      <c r="OT195" s="111"/>
      <c r="OU195" s="111"/>
      <c r="OV195" s="111"/>
      <c r="OW195" s="111"/>
      <c r="OX195" s="111"/>
      <c r="OY195" s="111"/>
      <c r="OZ195" s="111"/>
      <c r="PA195" s="111"/>
      <c r="PB195" s="111"/>
      <c r="PC195" s="111"/>
      <c r="PD195" s="111"/>
      <c r="PE195" s="111"/>
      <c r="PF195" s="111"/>
      <c r="PG195" s="111"/>
      <c r="PH195" s="111"/>
      <c r="PI195" s="111"/>
      <c r="PJ195" s="111"/>
      <c r="PK195" s="111"/>
      <c r="PL195" s="111"/>
      <c r="PM195" s="111"/>
      <c r="PN195" s="111"/>
      <c r="PO195" s="111"/>
      <c r="PP195" s="111"/>
      <c r="PQ195" s="111"/>
      <c r="PR195" s="111"/>
      <c r="PS195" s="111"/>
      <c r="PT195" s="111"/>
      <c r="PU195" s="111"/>
      <c r="PV195" s="111"/>
      <c r="PW195" s="111"/>
      <c r="PX195" s="111"/>
      <c r="PY195" s="111"/>
      <c r="PZ195" s="111"/>
      <c r="QA195" s="111"/>
      <c r="QB195" s="111"/>
      <c r="QC195" s="111"/>
      <c r="QD195" s="111"/>
      <c r="QE195" s="111"/>
      <c r="QF195" s="111"/>
      <c r="QG195" s="111"/>
      <c r="QH195" s="111"/>
      <c r="QI195" s="111"/>
      <c r="QJ195" s="111"/>
      <c r="QK195" s="111"/>
      <c r="QL195" s="111"/>
      <c r="QM195" s="111"/>
      <c r="QN195" s="111"/>
      <c r="QO195" s="111"/>
      <c r="QP195" s="111"/>
      <c r="QQ195" s="111"/>
      <c r="QR195" s="111"/>
      <c r="QS195" s="111"/>
      <c r="QT195" s="111"/>
      <c r="QU195" s="111"/>
      <c r="QV195" s="111"/>
      <c r="QW195" s="111"/>
      <c r="QX195" s="111"/>
      <c r="QY195" s="111"/>
      <c r="QZ195" s="111"/>
      <c r="RA195" s="111"/>
      <c r="RB195" s="111"/>
      <c r="RC195" s="111"/>
      <c r="RD195" s="111"/>
      <c r="RE195" s="111"/>
      <c r="RF195" s="111"/>
      <c r="RG195" s="111"/>
      <c r="RH195" s="111"/>
      <c r="RI195" s="111"/>
      <c r="RJ195" s="111"/>
      <c r="RK195" s="111"/>
      <c r="RL195" s="111"/>
      <c r="RM195" s="111"/>
      <c r="RN195" s="111"/>
      <c r="RO195" s="111"/>
      <c r="RP195" s="111"/>
      <c r="RQ195" s="111"/>
      <c r="RR195" s="111"/>
      <c r="RS195" s="111"/>
      <c r="RT195" s="111"/>
      <c r="RU195" s="111"/>
      <c r="RV195" s="111"/>
      <c r="RW195" s="111"/>
      <c r="RX195" s="111"/>
      <c r="RY195" s="111"/>
      <c r="RZ195" s="111"/>
      <c r="SA195" s="111"/>
      <c r="SB195" s="111"/>
      <c r="SC195" s="111"/>
      <c r="SD195" s="111"/>
      <c r="SE195" s="111"/>
      <c r="SF195" s="111"/>
      <c r="SG195" s="111"/>
      <c r="SH195" s="111"/>
      <c r="SI195" s="111"/>
      <c r="SJ195" s="111"/>
      <c r="SK195" s="111"/>
      <c r="SL195" s="111"/>
      <c r="SM195" s="111"/>
      <c r="SN195" s="111"/>
      <c r="SO195" s="111"/>
      <c r="SP195" s="111"/>
      <c r="SQ195" s="111"/>
      <c r="SR195" s="111"/>
      <c r="SS195" s="111"/>
      <c r="ST195" s="111"/>
      <c r="SU195" s="111"/>
      <c r="SV195" s="111"/>
      <c r="SW195" s="111"/>
      <c r="SX195" s="111"/>
      <c r="SY195" s="111"/>
      <c r="SZ195" s="111"/>
      <c r="TA195" s="111"/>
      <c r="TB195" s="111"/>
      <c r="TC195" s="111"/>
      <c r="TD195" s="111"/>
      <c r="TE195" s="111"/>
      <c r="TF195" s="111"/>
      <c r="TG195" s="111"/>
      <c r="TH195" s="111"/>
      <c r="TI195" s="111"/>
      <c r="TJ195" s="111"/>
      <c r="TK195" s="111"/>
      <c r="TL195" s="111"/>
      <c r="TM195" s="111"/>
      <c r="TN195" s="111"/>
    </row>
    <row r="196" spans="1:534" x14ac:dyDescent="0.2">
      <c r="A196" s="111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7"/>
      <c r="CC196" s="117"/>
      <c r="CD196" s="111"/>
      <c r="CE196" s="111"/>
      <c r="CF196" s="111"/>
      <c r="CG196" s="117"/>
      <c r="CH196" s="117"/>
      <c r="CI196" s="111"/>
      <c r="CJ196" s="111"/>
      <c r="CK196" s="111"/>
      <c r="CL196" s="117"/>
      <c r="CM196" s="111"/>
      <c r="CN196" s="117"/>
      <c r="CO196" s="117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  <c r="DJ196" s="111"/>
      <c r="DK196" s="111"/>
      <c r="DL196" s="111"/>
      <c r="DM196" s="111"/>
      <c r="DN196" s="111"/>
      <c r="DO196" s="111"/>
      <c r="DP196" s="111"/>
      <c r="DQ196" s="111"/>
      <c r="DR196" s="111"/>
      <c r="DS196" s="111"/>
      <c r="DT196" s="111"/>
      <c r="DU196" s="111"/>
      <c r="DV196" s="111"/>
      <c r="DW196" s="111"/>
      <c r="DX196" s="111"/>
      <c r="DY196" s="111"/>
      <c r="DZ196" s="111"/>
      <c r="EA196" s="111"/>
      <c r="EB196" s="111"/>
      <c r="EC196" s="111"/>
      <c r="ED196" s="111"/>
      <c r="EE196" s="111"/>
      <c r="EF196" s="111"/>
      <c r="EG196" s="111"/>
      <c r="EH196" s="111"/>
      <c r="EI196" s="111"/>
      <c r="EJ196" s="111"/>
      <c r="EK196" s="111"/>
      <c r="EL196" s="111"/>
      <c r="EM196" s="111"/>
      <c r="EN196" s="111"/>
      <c r="EO196" s="111"/>
      <c r="EP196" s="111"/>
      <c r="EQ196" s="111"/>
      <c r="ER196" s="111"/>
      <c r="ES196" s="111"/>
      <c r="ET196" s="111"/>
      <c r="EU196" s="111"/>
      <c r="EV196" s="111"/>
      <c r="EW196" s="111"/>
      <c r="EX196" s="111"/>
      <c r="EY196" s="111"/>
      <c r="EZ196" s="111"/>
      <c r="FA196" s="111"/>
      <c r="FB196" s="111"/>
      <c r="FC196" s="111"/>
      <c r="FD196" s="111"/>
      <c r="FE196" s="111"/>
      <c r="FF196" s="111"/>
      <c r="FG196" s="111"/>
      <c r="FH196" s="111"/>
      <c r="FI196" s="111"/>
      <c r="FJ196" s="111"/>
      <c r="FK196" s="111"/>
      <c r="FL196" s="111"/>
      <c r="FM196" s="111"/>
      <c r="FN196" s="111"/>
      <c r="FO196" s="111"/>
      <c r="FP196" s="111"/>
      <c r="FQ196" s="111"/>
      <c r="FR196" s="111"/>
      <c r="FS196" s="111"/>
      <c r="FT196" s="111"/>
      <c r="FU196" s="111"/>
      <c r="FV196" s="111"/>
      <c r="FW196" s="111"/>
      <c r="FX196" s="111"/>
      <c r="FY196" s="111"/>
      <c r="FZ196" s="111"/>
      <c r="GA196" s="111"/>
      <c r="GB196" s="111"/>
      <c r="GC196" s="111"/>
      <c r="GD196" s="111"/>
      <c r="GE196" s="111"/>
      <c r="GF196" s="111"/>
      <c r="GG196" s="111"/>
      <c r="GH196" s="111"/>
      <c r="GI196" s="111"/>
      <c r="GJ196" s="111"/>
      <c r="GK196" s="111"/>
      <c r="GL196" s="111"/>
      <c r="GM196" s="111"/>
      <c r="GN196" s="111"/>
      <c r="GO196" s="111"/>
      <c r="GP196" s="111"/>
      <c r="GQ196" s="111"/>
      <c r="GR196" s="111"/>
      <c r="GS196" s="111"/>
      <c r="GT196" s="111"/>
      <c r="GU196" s="111"/>
      <c r="GV196" s="111"/>
      <c r="GW196" s="111"/>
      <c r="GX196" s="111"/>
      <c r="GY196" s="111"/>
      <c r="GZ196" s="111"/>
      <c r="HA196" s="111"/>
      <c r="HB196" s="111"/>
      <c r="HC196" s="111"/>
      <c r="HD196" s="111"/>
      <c r="HE196" s="111"/>
      <c r="HF196" s="111"/>
      <c r="HG196" s="116"/>
      <c r="HH196" s="111"/>
      <c r="HI196" s="111"/>
      <c r="HJ196" s="111"/>
      <c r="HK196" s="111"/>
      <c r="HL196" s="111"/>
      <c r="HM196" s="111"/>
      <c r="HN196" s="111"/>
      <c r="HO196" s="111"/>
      <c r="HP196" s="111"/>
      <c r="HQ196" s="111"/>
      <c r="HR196" s="111"/>
      <c r="HS196" s="111"/>
      <c r="HT196" s="111"/>
      <c r="HU196" s="111"/>
      <c r="HV196" s="111"/>
      <c r="HW196" s="111"/>
      <c r="HX196" s="111"/>
      <c r="HY196" s="111"/>
      <c r="HZ196" s="111"/>
      <c r="IA196" s="111"/>
      <c r="IB196" s="111"/>
      <c r="IC196" s="111"/>
      <c r="ID196" s="111"/>
      <c r="IE196" s="111"/>
      <c r="IF196" s="111"/>
      <c r="IG196" s="111"/>
      <c r="IH196" s="111"/>
      <c r="II196" s="111"/>
      <c r="IJ196" s="111"/>
      <c r="IK196" s="111"/>
      <c r="IL196" s="111"/>
      <c r="IM196" s="111"/>
      <c r="IN196" s="111"/>
      <c r="IO196" s="111"/>
      <c r="IP196" s="111"/>
      <c r="IQ196" s="111"/>
      <c r="IR196" s="111"/>
      <c r="IS196" s="111"/>
      <c r="IT196" s="111"/>
      <c r="IU196" s="111"/>
      <c r="IV196" s="111"/>
      <c r="IW196" s="111"/>
      <c r="IX196" s="111"/>
      <c r="IY196" s="111"/>
      <c r="IZ196" s="111"/>
      <c r="JA196" s="111"/>
      <c r="JB196" s="111"/>
      <c r="JC196" s="111"/>
      <c r="JD196" s="111"/>
      <c r="JE196" s="111"/>
      <c r="JF196" s="111"/>
      <c r="JG196" s="111"/>
      <c r="JH196" s="111"/>
      <c r="JI196" s="111"/>
      <c r="JJ196" s="111"/>
      <c r="JK196" s="111"/>
      <c r="JL196" s="111"/>
      <c r="JM196" s="111"/>
      <c r="JN196" s="111"/>
      <c r="JO196" s="111"/>
      <c r="JP196" s="111"/>
      <c r="JQ196" s="111"/>
      <c r="JR196" s="111"/>
      <c r="JS196" s="111"/>
      <c r="JT196" s="111"/>
      <c r="JU196" s="111"/>
      <c r="JV196" s="111"/>
      <c r="JW196" s="111"/>
      <c r="JX196" s="111"/>
      <c r="JY196" s="111"/>
      <c r="JZ196" s="111"/>
      <c r="KA196" s="111"/>
      <c r="KB196" s="111"/>
      <c r="KC196" s="111"/>
      <c r="KD196" s="111"/>
      <c r="KE196" s="111"/>
      <c r="KF196" s="111"/>
      <c r="KG196" s="111"/>
      <c r="KH196" s="111"/>
      <c r="KI196" s="111"/>
      <c r="KJ196" s="111"/>
      <c r="KK196" s="111"/>
      <c r="KL196" s="111"/>
      <c r="KM196" s="111"/>
      <c r="KN196" s="111"/>
      <c r="KO196" s="111"/>
      <c r="KP196" s="111"/>
      <c r="KQ196" s="111"/>
      <c r="KR196" s="111"/>
      <c r="KS196" s="111"/>
      <c r="KT196" s="111"/>
      <c r="KU196" s="111"/>
      <c r="KV196" s="111"/>
      <c r="KW196" s="111"/>
      <c r="KX196" s="111"/>
      <c r="KY196" s="111"/>
      <c r="KZ196" s="111"/>
      <c r="LA196" s="111"/>
      <c r="LB196" s="111"/>
      <c r="LC196" s="111"/>
      <c r="LD196" s="111"/>
      <c r="LE196" s="111"/>
      <c r="LF196" s="111"/>
      <c r="LG196" s="111"/>
      <c r="LH196" s="111"/>
      <c r="LI196" s="111"/>
      <c r="LJ196" s="111"/>
      <c r="LK196" s="111"/>
      <c r="LL196" s="111"/>
      <c r="LM196" s="111"/>
      <c r="LN196" s="111"/>
      <c r="LO196" s="111"/>
      <c r="LP196" s="111"/>
      <c r="LQ196" s="111"/>
      <c r="LR196" s="111"/>
      <c r="LS196" s="111"/>
      <c r="LT196" s="111"/>
      <c r="LU196" s="111"/>
      <c r="LV196" s="111"/>
      <c r="LW196" s="111"/>
      <c r="LX196" s="111"/>
      <c r="LY196" s="111"/>
      <c r="LZ196" s="111"/>
      <c r="MA196" s="111"/>
      <c r="MB196" s="111"/>
      <c r="MC196" s="111"/>
      <c r="MD196" s="111"/>
      <c r="ME196" s="111"/>
      <c r="MF196" s="111"/>
      <c r="MG196" s="111"/>
      <c r="MH196" s="111"/>
      <c r="MI196" s="111"/>
      <c r="MJ196" s="111"/>
      <c r="MK196" s="111"/>
      <c r="ML196" s="111"/>
      <c r="MM196" s="111"/>
      <c r="MN196" s="111"/>
      <c r="MO196" s="111"/>
      <c r="MP196" s="111"/>
      <c r="MQ196" s="111"/>
      <c r="MR196" s="111"/>
      <c r="MS196" s="111"/>
      <c r="MT196" s="111"/>
      <c r="MU196" s="111"/>
      <c r="MV196" s="111"/>
      <c r="MW196" s="111"/>
      <c r="MX196" s="111"/>
      <c r="MY196" s="111"/>
      <c r="MZ196" s="111"/>
      <c r="NA196" s="111"/>
      <c r="NB196" s="111"/>
      <c r="NC196" s="111"/>
      <c r="ND196" s="111"/>
      <c r="NE196" s="111"/>
      <c r="NF196" s="111"/>
      <c r="NG196" s="111"/>
      <c r="NH196" s="111"/>
      <c r="NI196" s="111"/>
      <c r="NJ196" s="111"/>
      <c r="NK196" s="111"/>
      <c r="NL196" s="111"/>
      <c r="NM196" s="111"/>
      <c r="NN196" s="111"/>
      <c r="NO196" s="111"/>
      <c r="NP196" s="111"/>
      <c r="NQ196" s="111"/>
      <c r="NR196" s="111"/>
      <c r="NS196" s="111"/>
      <c r="NT196" s="111"/>
      <c r="NU196" s="111"/>
      <c r="NV196" s="111"/>
      <c r="NW196" s="111"/>
      <c r="NX196" s="111"/>
      <c r="NY196" s="111"/>
      <c r="NZ196" s="111"/>
      <c r="OA196" s="111"/>
      <c r="OB196" s="111"/>
      <c r="OC196" s="111"/>
      <c r="OD196" s="111"/>
      <c r="OE196" s="111"/>
      <c r="OF196" s="111"/>
      <c r="OG196" s="111"/>
      <c r="OH196" s="111"/>
      <c r="OI196" s="111"/>
      <c r="OJ196" s="111"/>
      <c r="OK196" s="111"/>
      <c r="OL196" s="111"/>
      <c r="OM196" s="111"/>
      <c r="ON196" s="111"/>
      <c r="OO196" s="111"/>
      <c r="OP196" s="111"/>
      <c r="OQ196" s="111"/>
      <c r="OR196" s="111"/>
      <c r="OS196" s="111"/>
      <c r="OT196" s="111"/>
      <c r="OU196" s="111"/>
      <c r="OV196" s="111"/>
      <c r="OW196" s="111"/>
      <c r="OX196" s="111"/>
      <c r="OY196" s="111"/>
      <c r="OZ196" s="111"/>
      <c r="PA196" s="111"/>
      <c r="PB196" s="111"/>
      <c r="PC196" s="111"/>
      <c r="PD196" s="111"/>
      <c r="PE196" s="111"/>
      <c r="PF196" s="111"/>
      <c r="PG196" s="111"/>
      <c r="PH196" s="111"/>
      <c r="PI196" s="111"/>
      <c r="PJ196" s="111"/>
      <c r="PK196" s="111"/>
      <c r="PL196" s="111"/>
      <c r="PM196" s="111"/>
      <c r="PN196" s="111"/>
      <c r="PO196" s="111"/>
      <c r="PP196" s="111"/>
      <c r="PQ196" s="111"/>
      <c r="PR196" s="111"/>
      <c r="PS196" s="111"/>
      <c r="PT196" s="111"/>
      <c r="PU196" s="111"/>
      <c r="PV196" s="111"/>
      <c r="PW196" s="111"/>
      <c r="PX196" s="111"/>
      <c r="PY196" s="111"/>
      <c r="PZ196" s="111"/>
      <c r="QA196" s="111"/>
      <c r="QB196" s="111"/>
      <c r="QC196" s="111"/>
      <c r="QD196" s="111"/>
      <c r="QE196" s="111"/>
      <c r="QF196" s="111"/>
      <c r="QG196" s="111"/>
      <c r="QH196" s="111"/>
      <c r="QI196" s="111"/>
      <c r="QJ196" s="111"/>
      <c r="QK196" s="111"/>
      <c r="QL196" s="111"/>
      <c r="QM196" s="111"/>
      <c r="QN196" s="111"/>
      <c r="QO196" s="111"/>
      <c r="QP196" s="111"/>
      <c r="QQ196" s="111"/>
      <c r="QR196" s="111"/>
      <c r="QS196" s="111"/>
      <c r="QT196" s="111"/>
      <c r="QU196" s="111"/>
      <c r="QV196" s="111"/>
      <c r="QW196" s="111"/>
      <c r="QX196" s="111"/>
      <c r="QY196" s="111"/>
      <c r="QZ196" s="111"/>
      <c r="RA196" s="111"/>
      <c r="RB196" s="111"/>
      <c r="RC196" s="111"/>
      <c r="RD196" s="111"/>
      <c r="RE196" s="111"/>
      <c r="RF196" s="111"/>
      <c r="RG196" s="111"/>
      <c r="RH196" s="111"/>
      <c r="RI196" s="111"/>
      <c r="RJ196" s="111"/>
      <c r="RK196" s="111"/>
      <c r="RL196" s="111"/>
      <c r="RM196" s="111"/>
      <c r="RN196" s="111"/>
      <c r="RO196" s="111"/>
      <c r="RP196" s="111"/>
      <c r="RQ196" s="111"/>
      <c r="RR196" s="111"/>
      <c r="RS196" s="111"/>
      <c r="RT196" s="111"/>
      <c r="RU196" s="111"/>
      <c r="RV196" s="111"/>
      <c r="RW196" s="111"/>
      <c r="RX196" s="111"/>
      <c r="RY196" s="111"/>
      <c r="RZ196" s="111"/>
      <c r="SA196" s="111"/>
      <c r="SB196" s="111"/>
      <c r="SC196" s="111"/>
      <c r="SD196" s="111"/>
      <c r="SE196" s="111"/>
      <c r="SF196" s="111"/>
      <c r="SG196" s="111"/>
      <c r="SH196" s="111"/>
      <c r="SI196" s="111"/>
      <c r="SJ196" s="111"/>
      <c r="SK196" s="111"/>
      <c r="SL196" s="111"/>
      <c r="SM196" s="111"/>
      <c r="SN196" s="111"/>
      <c r="SO196" s="111"/>
      <c r="SP196" s="111"/>
      <c r="SQ196" s="111"/>
      <c r="SR196" s="111"/>
      <c r="SS196" s="111"/>
      <c r="ST196" s="111"/>
      <c r="SU196" s="111"/>
      <c r="SV196" s="111"/>
      <c r="SW196" s="111"/>
      <c r="SX196" s="111"/>
      <c r="SY196" s="111"/>
      <c r="SZ196" s="111"/>
      <c r="TA196" s="111"/>
      <c r="TB196" s="111"/>
      <c r="TC196" s="111"/>
      <c r="TD196" s="111"/>
      <c r="TE196" s="111"/>
      <c r="TF196" s="111"/>
      <c r="TG196" s="111"/>
      <c r="TH196" s="111"/>
      <c r="TI196" s="111"/>
      <c r="TJ196" s="111"/>
      <c r="TK196" s="111"/>
      <c r="TL196" s="111"/>
      <c r="TM196" s="111"/>
      <c r="TN196" s="111"/>
    </row>
    <row r="197" spans="1:534" x14ac:dyDescent="0.2">
      <c r="A197" s="111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7"/>
      <c r="CC197" s="117"/>
      <c r="CD197" s="111"/>
      <c r="CE197" s="111"/>
      <c r="CF197" s="111"/>
      <c r="CG197" s="117"/>
      <c r="CH197" s="117"/>
      <c r="CI197" s="111"/>
      <c r="CJ197" s="111"/>
      <c r="CK197" s="111"/>
      <c r="CL197" s="117"/>
      <c r="CM197" s="111"/>
      <c r="CN197" s="117"/>
      <c r="CO197" s="117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  <c r="DJ197" s="111"/>
      <c r="DK197" s="111"/>
      <c r="DL197" s="111"/>
      <c r="DM197" s="111"/>
      <c r="DN197" s="111"/>
      <c r="DO197" s="111"/>
      <c r="DP197" s="111"/>
      <c r="DQ197" s="111"/>
      <c r="DR197" s="111"/>
      <c r="DS197" s="111"/>
      <c r="DT197" s="111"/>
      <c r="DU197" s="111"/>
      <c r="DV197" s="111"/>
      <c r="DW197" s="111"/>
      <c r="DX197" s="111"/>
      <c r="DY197" s="111"/>
      <c r="DZ197" s="111"/>
      <c r="EA197" s="111"/>
      <c r="EB197" s="111"/>
      <c r="EC197" s="111"/>
      <c r="ED197" s="111"/>
      <c r="EE197" s="111"/>
      <c r="EF197" s="111"/>
      <c r="EG197" s="111"/>
      <c r="EH197" s="111"/>
      <c r="EI197" s="111"/>
      <c r="EJ197" s="111"/>
      <c r="EK197" s="111"/>
      <c r="EL197" s="111"/>
      <c r="EM197" s="111"/>
      <c r="EN197" s="111"/>
      <c r="EO197" s="111"/>
      <c r="EP197" s="111"/>
      <c r="EQ197" s="111"/>
      <c r="ER197" s="111"/>
      <c r="ES197" s="111"/>
      <c r="ET197" s="111"/>
      <c r="EU197" s="111"/>
      <c r="EV197" s="111"/>
      <c r="EW197" s="111"/>
      <c r="EX197" s="111"/>
      <c r="EY197" s="111"/>
      <c r="EZ197" s="111"/>
      <c r="FA197" s="111"/>
      <c r="FB197" s="111"/>
      <c r="FC197" s="111"/>
      <c r="FD197" s="111"/>
      <c r="FE197" s="111"/>
      <c r="FF197" s="111"/>
      <c r="FG197" s="111"/>
      <c r="FH197" s="111"/>
      <c r="FI197" s="111"/>
      <c r="FJ197" s="111"/>
      <c r="FK197" s="111"/>
      <c r="FL197" s="111"/>
      <c r="FM197" s="111"/>
      <c r="FN197" s="111"/>
      <c r="FO197" s="111"/>
      <c r="FP197" s="111"/>
      <c r="FQ197" s="111"/>
      <c r="FR197" s="111"/>
      <c r="FS197" s="111"/>
      <c r="FT197" s="111"/>
      <c r="FU197" s="111"/>
      <c r="FV197" s="111"/>
      <c r="FW197" s="111"/>
      <c r="FX197" s="111"/>
      <c r="FY197" s="111"/>
      <c r="FZ197" s="111"/>
      <c r="GA197" s="111"/>
      <c r="GB197" s="111"/>
      <c r="GC197" s="111"/>
      <c r="GD197" s="111"/>
      <c r="GE197" s="111"/>
      <c r="GF197" s="111"/>
      <c r="GG197" s="111"/>
      <c r="GH197" s="111"/>
      <c r="GI197" s="111"/>
      <c r="GJ197" s="111"/>
      <c r="GK197" s="111"/>
      <c r="GL197" s="111"/>
      <c r="GM197" s="111"/>
      <c r="GN197" s="111"/>
      <c r="GO197" s="111"/>
      <c r="GP197" s="111"/>
      <c r="GQ197" s="111"/>
      <c r="GR197" s="111"/>
      <c r="GS197" s="111"/>
      <c r="GT197" s="111"/>
      <c r="GU197" s="111"/>
      <c r="GV197" s="111"/>
      <c r="GW197" s="111"/>
      <c r="GX197" s="111"/>
      <c r="GY197" s="111"/>
      <c r="GZ197" s="111"/>
      <c r="HA197" s="111"/>
      <c r="HB197" s="111"/>
      <c r="HC197" s="111"/>
      <c r="HD197" s="111"/>
      <c r="HE197" s="111"/>
      <c r="HF197" s="111"/>
      <c r="HG197" s="116"/>
      <c r="HH197" s="111"/>
      <c r="HI197" s="111"/>
      <c r="HJ197" s="111"/>
      <c r="HK197" s="111"/>
      <c r="HL197" s="111"/>
      <c r="HM197" s="111"/>
      <c r="HN197" s="111"/>
      <c r="HO197" s="111"/>
      <c r="HP197" s="111"/>
      <c r="HQ197" s="111"/>
      <c r="HR197" s="111"/>
      <c r="HS197" s="111"/>
      <c r="HT197" s="111"/>
      <c r="HU197" s="111"/>
      <c r="HV197" s="111"/>
      <c r="HW197" s="111"/>
      <c r="HX197" s="111"/>
      <c r="HY197" s="111"/>
      <c r="HZ197" s="111"/>
      <c r="IA197" s="111"/>
      <c r="IB197" s="111"/>
      <c r="IC197" s="111"/>
      <c r="ID197" s="111"/>
      <c r="IE197" s="111"/>
      <c r="IF197" s="111"/>
      <c r="IG197" s="111"/>
      <c r="IH197" s="111"/>
      <c r="II197" s="111"/>
      <c r="IJ197" s="111"/>
      <c r="IK197" s="111"/>
      <c r="IL197" s="111"/>
      <c r="IM197" s="111"/>
      <c r="IN197" s="111"/>
      <c r="IO197" s="111"/>
      <c r="IP197" s="111"/>
      <c r="IQ197" s="111"/>
      <c r="IR197" s="111"/>
      <c r="IS197" s="111"/>
      <c r="IT197" s="111"/>
      <c r="IU197" s="111"/>
      <c r="IV197" s="111"/>
      <c r="IW197" s="111"/>
      <c r="IX197" s="111"/>
      <c r="IY197" s="111"/>
      <c r="IZ197" s="111"/>
      <c r="JA197" s="111"/>
      <c r="JB197" s="111"/>
      <c r="JC197" s="111"/>
      <c r="JD197" s="111"/>
      <c r="JE197" s="111"/>
      <c r="JF197" s="111"/>
      <c r="JG197" s="111"/>
      <c r="JH197" s="111"/>
      <c r="JI197" s="111"/>
      <c r="JJ197" s="111"/>
      <c r="JK197" s="111"/>
      <c r="JL197" s="111"/>
      <c r="JM197" s="111"/>
      <c r="JN197" s="111"/>
      <c r="JO197" s="111"/>
      <c r="JP197" s="111"/>
      <c r="JQ197" s="111"/>
      <c r="JR197" s="111"/>
      <c r="JS197" s="111"/>
      <c r="JT197" s="111"/>
      <c r="JU197" s="111"/>
      <c r="JV197" s="111"/>
      <c r="JW197" s="111"/>
      <c r="JX197" s="111"/>
      <c r="JY197" s="111"/>
      <c r="JZ197" s="111"/>
      <c r="KA197" s="111"/>
      <c r="KB197" s="111"/>
      <c r="KC197" s="111"/>
      <c r="KD197" s="111"/>
      <c r="KE197" s="111"/>
      <c r="KF197" s="111"/>
      <c r="KG197" s="111"/>
      <c r="KH197" s="111"/>
      <c r="KI197" s="111"/>
      <c r="KJ197" s="111"/>
      <c r="KK197" s="111"/>
      <c r="KL197" s="111"/>
      <c r="KM197" s="111"/>
      <c r="KN197" s="111"/>
      <c r="KO197" s="111"/>
      <c r="KP197" s="111"/>
      <c r="KQ197" s="111"/>
      <c r="KR197" s="111"/>
      <c r="KS197" s="111"/>
      <c r="KT197" s="111"/>
      <c r="KU197" s="111"/>
      <c r="KV197" s="111"/>
      <c r="KW197" s="111"/>
      <c r="KX197" s="111"/>
      <c r="KY197" s="111"/>
      <c r="KZ197" s="111"/>
      <c r="LA197" s="111"/>
      <c r="LB197" s="111"/>
      <c r="LC197" s="111"/>
      <c r="LD197" s="111"/>
      <c r="LE197" s="111"/>
      <c r="LF197" s="111"/>
      <c r="LG197" s="111"/>
      <c r="LH197" s="111"/>
      <c r="LI197" s="111"/>
      <c r="LJ197" s="111"/>
      <c r="LK197" s="111"/>
      <c r="LL197" s="111"/>
      <c r="LM197" s="111"/>
      <c r="LN197" s="111"/>
      <c r="LO197" s="111"/>
      <c r="LP197" s="111"/>
      <c r="LQ197" s="111"/>
      <c r="LR197" s="111"/>
      <c r="LS197" s="111"/>
      <c r="LT197" s="111"/>
      <c r="LU197" s="111"/>
      <c r="LV197" s="111"/>
      <c r="LW197" s="111"/>
      <c r="LX197" s="111"/>
      <c r="LY197" s="111"/>
      <c r="LZ197" s="111"/>
      <c r="MA197" s="111"/>
      <c r="MB197" s="111"/>
      <c r="MC197" s="111"/>
      <c r="MD197" s="111"/>
      <c r="ME197" s="111"/>
      <c r="MF197" s="111"/>
      <c r="MG197" s="111"/>
      <c r="MH197" s="111"/>
      <c r="MI197" s="111"/>
      <c r="MJ197" s="111"/>
      <c r="MK197" s="111"/>
      <c r="ML197" s="111"/>
      <c r="MM197" s="111"/>
      <c r="MN197" s="111"/>
      <c r="MO197" s="111"/>
      <c r="MP197" s="111"/>
      <c r="MQ197" s="111"/>
      <c r="MR197" s="111"/>
      <c r="MS197" s="111"/>
      <c r="MT197" s="111"/>
      <c r="MU197" s="111"/>
      <c r="MV197" s="111"/>
      <c r="MW197" s="111"/>
      <c r="MX197" s="111"/>
      <c r="MY197" s="111"/>
      <c r="MZ197" s="111"/>
      <c r="NA197" s="111"/>
      <c r="NB197" s="111"/>
      <c r="NC197" s="111"/>
      <c r="ND197" s="111"/>
      <c r="NE197" s="111"/>
      <c r="NF197" s="111"/>
      <c r="NG197" s="111"/>
      <c r="NH197" s="111"/>
      <c r="NI197" s="111"/>
      <c r="NJ197" s="111"/>
      <c r="NK197" s="111"/>
      <c r="NL197" s="111"/>
      <c r="NM197" s="111"/>
      <c r="NN197" s="111"/>
      <c r="NO197" s="111"/>
      <c r="NP197" s="111"/>
      <c r="NQ197" s="111"/>
      <c r="NR197" s="111"/>
      <c r="NS197" s="111"/>
      <c r="NT197" s="111"/>
      <c r="NU197" s="111"/>
      <c r="NV197" s="111"/>
      <c r="NW197" s="111"/>
      <c r="NX197" s="111"/>
      <c r="NY197" s="111"/>
      <c r="NZ197" s="111"/>
      <c r="OA197" s="111"/>
      <c r="OB197" s="111"/>
      <c r="OC197" s="111"/>
      <c r="OD197" s="111"/>
      <c r="OE197" s="111"/>
      <c r="OF197" s="111"/>
      <c r="OG197" s="111"/>
      <c r="OH197" s="111"/>
      <c r="OI197" s="111"/>
      <c r="OJ197" s="111"/>
      <c r="OK197" s="111"/>
      <c r="OL197" s="111"/>
      <c r="OM197" s="111"/>
      <c r="ON197" s="111"/>
      <c r="OO197" s="111"/>
      <c r="OP197" s="111"/>
      <c r="OQ197" s="111"/>
      <c r="OR197" s="111"/>
      <c r="OS197" s="111"/>
      <c r="OT197" s="111"/>
      <c r="OU197" s="111"/>
      <c r="OV197" s="111"/>
      <c r="OW197" s="111"/>
      <c r="OX197" s="111"/>
      <c r="OY197" s="111"/>
      <c r="OZ197" s="111"/>
      <c r="PA197" s="111"/>
      <c r="PB197" s="111"/>
      <c r="PC197" s="111"/>
      <c r="PD197" s="111"/>
      <c r="PE197" s="111"/>
      <c r="PF197" s="111"/>
      <c r="PG197" s="111"/>
      <c r="PH197" s="111"/>
      <c r="PI197" s="111"/>
      <c r="PJ197" s="111"/>
      <c r="PK197" s="111"/>
      <c r="PL197" s="111"/>
      <c r="PM197" s="111"/>
      <c r="PN197" s="111"/>
      <c r="PO197" s="111"/>
      <c r="PP197" s="111"/>
      <c r="PQ197" s="111"/>
      <c r="PR197" s="111"/>
      <c r="PS197" s="111"/>
      <c r="PT197" s="111"/>
      <c r="PU197" s="111"/>
      <c r="PV197" s="111"/>
      <c r="PW197" s="111"/>
      <c r="PX197" s="111"/>
      <c r="PY197" s="111"/>
      <c r="PZ197" s="111"/>
      <c r="QA197" s="111"/>
      <c r="QB197" s="111"/>
      <c r="QC197" s="111"/>
      <c r="QD197" s="111"/>
      <c r="QE197" s="111"/>
      <c r="QF197" s="111"/>
      <c r="QG197" s="111"/>
      <c r="QH197" s="111"/>
      <c r="QI197" s="111"/>
      <c r="QJ197" s="111"/>
      <c r="QK197" s="111"/>
      <c r="QL197" s="111"/>
      <c r="QM197" s="111"/>
      <c r="QN197" s="111"/>
      <c r="QO197" s="111"/>
      <c r="QP197" s="111"/>
      <c r="QQ197" s="111"/>
      <c r="QR197" s="111"/>
      <c r="QS197" s="111"/>
      <c r="QT197" s="111"/>
      <c r="QU197" s="111"/>
      <c r="QV197" s="111"/>
      <c r="QW197" s="111"/>
      <c r="QX197" s="111"/>
      <c r="QY197" s="111"/>
      <c r="QZ197" s="111"/>
      <c r="RA197" s="111"/>
      <c r="RB197" s="111"/>
      <c r="RC197" s="111"/>
      <c r="RD197" s="111"/>
      <c r="RE197" s="111"/>
      <c r="RF197" s="111"/>
      <c r="RG197" s="111"/>
      <c r="RH197" s="111"/>
      <c r="RI197" s="111"/>
      <c r="RJ197" s="111"/>
      <c r="RK197" s="111"/>
      <c r="RL197" s="111"/>
      <c r="RM197" s="111"/>
      <c r="RN197" s="111"/>
      <c r="RO197" s="111"/>
      <c r="RP197" s="111"/>
      <c r="RQ197" s="111"/>
      <c r="RR197" s="111"/>
      <c r="RS197" s="111"/>
      <c r="RT197" s="111"/>
      <c r="RU197" s="111"/>
      <c r="RV197" s="111"/>
      <c r="RW197" s="111"/>
      <c r="RX197" s="111"/>
      <c r="RY197" s="111"/>
      <c r="RZ197" s="111"/>
      <c r="SA197" s="111"/>
      <c r="SB197" s="111"/>
      <c r="SC197" s="111"/>
      <c r="SD197" s="111"/>
      <c r="SE197" s="111"/>
      <c r="SF197" s="111"/>
      <c r="SG197" s="111"/>
      <c r="SH197" s="111"/>
      <c r="SI197" s="111"/>
      <c r="SJ197" s="111"/>
      <c r="SK197" s="111"/>
      <c r="SL197" s="111"/>
      <c r="SM197" s="111"/>
      <c r="SN197" s="111"/>
      <c r="SO197" s="111"/>
      <c r="SP197" s="111"/>
      <c r="SQ197" s="111"/>
      <c r="SR197" s="111"/>
      <c r="SS197" s="111"/>
      <c r="ST197" s="111"/>
      <c r="SU197" s="111"/>
      <c r="SV197" s="111"/>
      <c r="SW197" s="111"/>
      <c r="SX197" s="111"/>
      <c r="SY197" s="111"/>
      <c r="SZ197" s="111"/>
      <c r="TA197" s="111"/>
      <c r="TB197" s="111"/>
      <c r="TC197" s="111"/>
      <c r="TD197" s="111"/>
      <c r="TE197" s="111"/>
      <c r="TF197" s="111"/>
      <c r="TG197" s="111"/>
      <c r="TH197" s="111"/>
      <c r="TI197" s="111"/>
      <c r="TJ197" s="111"/>
      <c r="TK197" s="111"/>
      <c r="TL197" s="111"/>
      <c r="TM197" s="111"/>
      <c r="TN197" s="111"/>
    </row>
    <row r="198" spans="1:534" x14ac:dyDescent="0.2">
      <c r="A198" s="111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7"/>
      <c r="CC198" s="117"/>
      <c r="CD198" s="111"/>
      <c r="CE198" s="111"/>
      <c r="CF198" s="111"/>
      <c r="CG198" s="117"/>
      <c r="CH198" s="117"/>
      <c r="CI198" s="111"/>
      <c r="CJ198" s="111"/>
      <c r="CK198" s="111"/>
      <c r="CL198" s="117"/>
      <c r="CM198" s="111"/>
      <c r="CN198" s="117"/>
      <c r="CO198" s="117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  <c r="DJ198" s="111"/>
      <c r="DK198" s="111"/>
      <c r="DL198" s="111"/>
      <c r="DM198" s="111"/>
      <c r="DN198" s="111"/>
      <c r="DO198" s="111"/>
      <c r="DP198" s="111"/>
      <c r="DQ198" s="111"/>
      <c r="DR198" s="111"/>
      <c r="DS198" s="111"/>
      <c r="DT198" s="111"/>
      <c r="DU198" s="111"/>
      <c r="DV198" s="111"/>
      <c r="DW198" s="111"/>
      <c r="DX198" s="111"/>
      <c r="DY198" s="111"/>
      <c r="DZ198" s="111"/>
      <c r="EA198" s="111"/>
      <c r="EB198" s="111"/>
      <c r="EC198" s="111"/>
      <c r="ED198" s="111"/>
      <c r="EE198" s="111"/>
      <c r="EF198" s="111"/>
      <c r="EG198" s="111"/>
      <c r="EH198" s="111"/>
      <c r="EI198" s="111"/>
      <c r="EJ198" s="111"/>
      <c r="EK198" s="111"/>
      <c r="EL198" s="111"/>
      <c r="EM198" s="111"/>
      <c r="EN198" s="111"/>
      <c r="EO198" s="111"/>
      <c r="EP198" s="111"/>
      <c r="EQ198" s="111"/>
      <c r="ER198" s="111"/>
      <c r="ES198" s="111"/>
      <c r="ET198" s="111"/>
      <c r="EU198" s="111"/>
      <c r="EV198" s="111"/>
      <c r="EW198" s="111"/>
      <c r="EX198" s="111"/>
      <c r="EY198" s="111"/>
      <c r="EZ198" s="111"/>
      <c r="FA198" s="111"/>
      <c r="FB198" s="111"/>
      <c r="FC198" s="111"/>
      <c r="FD198" s="111"/>
      <c r="FE198" s="111"/>
      <c r="FF198" s="111"/>
      <c r="FG198" s="111"/>
      <c r="FH198" s="111"/>
      <c r="FI198" s="111"/>
      <c r="FJ198" s="111"/>
      <c r="FK198" s="111"/>
      <c r="FL198" s="111"/>
      <c r="FM198" s="111"/>
      <c r="FN198" s="111"/>
      <c r="FO198" s="111"/>
      <c r="FP198" s="111"/>
      <c r="FQ198" s="111"/>
      <c r="FR198" s="111"/>
      <c r="FS198" s="111"/>
      <c r="FT198" s="111"/>
      <c r="FU198" s="111"/>
      <c r="FV198" s="111"/>
      <c r="FW198" s="111"/>
      <c r="FX198" s="111"/>
      <c r="FY198" s="111"/>
      <c r="FZ198" s="111"/>
      <c r="GA198" s="111"/>
      <c r="GB198" s="111"/>
      <c r="GC198" s="111"/>
      <c r="GD198" s="111"/>
      <c r="GE198" s="111"/>
      <c r="GF198" s="111"/>
      <c r="GG198" s="111"/>
      <c r="GH198" s="111"/>
      <c r="GI198" s="111"/>
      <c r="GJ198" s="111"/>
      <c r="GK198" s="111"/>
      <c r="GL198" s="111"/>
      <c r="GM198" s="111"/>
      <c r="GN198" s="111"/>
      <c r="GO198" s="111"/>
      <c r="GP198" s="111"/>
      <c r="GQ198" s="111"/>
      <c r="GR198" s="111"/>
      <c r="GS198" s="111"/>
      <c r="GT198" s="111"/>
      <c r="GU198" s="111"/>
      <c r="GV198" s="111"/>
      <c r="GW198" s="111"/>
      <c r="GX198" s="111"/>
      <c r="GY198" s="111"/>
      <c r="GZ198" s="111"/>
      <c r="HA198" s="111"/>
      <c r="HB198" s="111"/>
      <c r="HC198" s="111"/>
      <c r="HD198" s="111"/>
      <c r="HE198" s="111"/>
      <c r="HF198" s="111"/>
      <c r="HG198" s="116"/>
      <c r="HH198" s="111"/>
      <c r="HI198" s="111"/>
      <c r="HJ198" s="111"/>
      <c r="HK198" s="111"/>
      <c r="HL198" s="111"/>
      <c r="HM198" s="111"/>
      <c r="HN198" s="111"/>
      <c r="HO198" s="111"/>
      <c r="HP198" s="111"/>
      <c r="HQ198" s="111"/>
      <c r="HR198" s="111"/>
      <c r="HS198" s="111"/>
      <c r="HT198" s="111"/>
      <c r="HU198" s="111"/>
      <c r="HV198" s="111"/>
      <c r="HW198" s="111"/>
      <c r="HX198" s="111"/>
      <c r="HY198" s="111"/>
      <c r="HZ198" s="111"/>
      <c r="IA198" s="111"/>
      <c r="IB198" s="111"/>
      <c r="IC198" s="111"/>
      <c r="ID198" s="111"/>
      <c r="IE198" s="111"/>
      <c r="IF198" s="111"/>
      <c r="IG198" s="111"/>
      <c r="IH198" s="111"/>
      <c r="II198" s="111"/>
      <c r="IJ198" s="111"/>
      <c r="IK198" s="111"/>
      <c r="IL198" s="111"/>
      <c r="IM198" s="111"/>
      <c r="IN198" s="111"/>
      <c r="IO198" s="111"/>
      <c r="IP198" s="111"/>
      <c r="IQ198" s="111"/>
      <c r="IR198" s="111"/>
      <c r="IS198" s="111"/>
      <c r="IT198" s="111"/>
      <c r="IU198" s="111"/>
      <c r="IV198" s="111"/>
      <c r="IW198" s="111"/>
      <c r="IX198" s="111"/>
      <c r="IY198" s="111"/>
      <c r="IZ198" s="111"/>
      <c r="JA198" s="111"/>
      <c r="JB198" s="111"/>
      <c r="JC198" s="111"/>
      <c r="JD198" s="111"/>
      <c r="JE198" s="111"/>
      <c r="JF198" s="111"/>
      <c r="JG198" s="111"/>
      <c r="JH198" s="111"/>
      <c r="JI198" s="111"/>
      <c r="JJ198" s="111"/>
      <c r="JK198" s="111"/>
      <c r="JL198" s="111"/>
      <c r="JM198" s="111"/>
      <c r="JN198" s="111"/>
      <c r="JO198" s="111"/>
      <c r="JP198" s="111"/>
      <c r="JQ198" s="111"/>
      <c r="JR198" s="111"/>
      <c r="JS198" s="111"/>
      <c r="JT198" s="111"/>
      <c r="JU198" s="111"/>
      <c r="JV198" s="111"/>
      <c r="JW198" s="111"/>
      <c r="JX198" s="111"/>
      <c r="JY198" s="111"/>
      <c r="JZ198" s="111"/>
      <c r="KA198" s="111"/>
      <c r="KB198" s="111"/>
      <c r="KC198" s="111"/>
      <c r="KD198" s="111"/>
      <c r="KE198" s="111"/>
      <c r="KF198" s="111"/>
      <c r="KG198" s="111"/>
      <c r="KH198" s="111"/>
      <c r="KI198" s="111"/>
      <c r="KJ198" s="111"/>
      <c r="KK198" s="111"/>
      <c r="KL198" s="111"/>
      <c r="KM198" s="111"/>
      <c r="KN198" s="111"/>
      <c r="KO198" s="111"/>
      <c r="KP198" s="111"/>
      <c r="KQ198" s="111"/>
      <c r="KR198" s="111"/>
      <c r="KS198" s="111"/>
      <c r="KT198" s="111"/>
      <c r="KU198" s="111"/>
      <c r="KV198" s="111"/>
      <c r="KW198" s="111"/>
      <c r="KX198" s="111"/>
      <c r="KY198" s="111"/>
      <c r="KZ198" s="111"/>
      <c r="LA198" s="111"/>
      <c r="LB198" s="111"/>
      <c r="LC198" s="111"/>
      <c r="LD198" s="111"/>
      <c r="LE198" s="111"/>
      <c r="LF198" s="111"/>
      <c r="LG198" s="111"/>
      <c r="LH198" s="111"/>
      <c r="LI198" s="111"/>
      <c r="LJ198" s="111"/>
      <c r="LK198" s="111"/>
      <c r="LL198" s="111"/>
      <c r="LM198" s="111"/>
      <c r="LN198" s="111"/>
      <c r="LO198" s="111"/>
      <c r="LP198" s="111"/>
      <c r="LQ198" s="111"/>
      <c r="LR198" s="111"/>
      <c r="LS198" s="111"/>
      <c r="LT198" s="111"/>
      <c r="LU198" s="111"/>
      <c r="LV198" s="111"/>
      <c r="LW198" s="111"/>
      <c r="LX198" s="111"/>
      <c r="LY198" s="111"/>
      <c r="LZ198" s="111"/>
      <c r="MA198" s="111"/>
      <c r="MB198" s="111"/>
      <c r="MC198" s="111"/>
      <c r="MD198" s="111"/>
      <c r="ME198" s="111"/>
      <c r="MF198" s="111"/>
      <c r="MG198" s="111"/>
      <c r="MH198" s="111"/>
      <c r="MI198" s="111"/>
      <c r="MJ198" s="111"/>
      <c r="MK198" s="111"/>
      <c r="ML198" s="111"/>
      <c r="MM198" s="111"/>
      <c r="MN198" s="111"/>
      <c r="MO198" s="111"/>
      <c r="MP198" s="111"/>
      <c r="MQ198" s="111"/>
      <c r="MR198" s="111"/>
      <c r="MS198" s="111"/>
      <c r="MT198" s="111"/>
      <c r="MU198" s="111"/>
      <c r="MV198" s="111"/>
      <c r="MW198" s="111"/>
      <c r="MX198" s="111"/>
      <c r="MY198" s="111"/>
      <c r="MZ198" s="111"/>
      <c r="NA198" s="111"/>
      <c r="NB198" s="111"/>
      <c r="NC198" s="111"/>
      <c r="ND198" s="111"/>
      <c r="NE198" s="111"/>
      <c r="NF198" s="111"/>
      <c r="NG198" s="111"/>
      <c r="NH198" s="111"/>
      <c r="NI198" s="111"/>
      <c r="NJ198" s="111"/>
      <c r="NK198" s="111"/>
      <c r="NL198" s="111"/>
      <c r="NM198" s="111"/>
      <c r="NN198" s="111"/>
      <c r="NO198" s="111"/>
      <c r="NP198" s="111"/>
      <c r="NQ198" s="111"/>
      <c r="NR198" s="111"/>
      <c r="NS198" s="111"/>
      <c r="NT198" s="111"/>
      <c r="NU198" s="111"/>
      <c r="NV198" s="111"/>
      <c r="NW198" s="111"/>
      <c r="NX198" s="111"/>
      <c r="NY198" s="111"/>
      <c r="NZ198" s="111"/>
      <c r="OA198" s="111"/>
      <c r="OB198" s="111"/>
      <c r="OC198" s="111"/>
      <c r="OD198" s="111"/>
      <c r="OE198" s="111"/>
      <c r="OF198" s="111"/>
      <c r="OG198" s="111"/>
      <c r="OH198" s="111"/>
      <c r="OI198" s="111"/>
      <c r="OJ198" s="111"/>
      <c r="OK198" s="111"/>
      <c r="OL198" s="111"/>
      <c r="OM198" s="111"/>
      <c r="ON198" s="111"/>
      <c r="OO198" s="111"/>
      <c r="OP198" s="111"/>
      <c r="OQ198" s="111"/>
      <c r="OR198" s="111"/>
      <c r="OS198" s="111"/>
      <c r="OT198" s="111"/>
      <c r="OU198" s="111"/>
      <c r="OV198" s="111"/>
      <c r="OW198" s="111"/>
      <c r="OX198" s="111"/>
      <c r="OY198" s="111"/>
      <c r="OZ198" s="111"/>
      <c r="PA198" s="111"/>
      <c r="PB198" s="111"/>
      <c r="PC198" s="111"/>
      <c r="PD198" s="111"/>
      <c r="PE198" s="111"/>
      <c r="PF198" s="111"/>
      <c r="PG198" s="111"/>
      <c r="PH198" s="111"/>
      <c r="PI198" s="111"/>
      <c r="PJ198" s="111"/>
      <c r="PK198" s="111"/>
      <c r="PL198" s="111"/>
      <c r="PM198" s="111"/>
      <c r="PN198" s="111"/>
      <c r="PO198" s="111"/>
      <c r="PP198" s="111"/>
      <c r="PQ198" s="111"/>
      <c r="PR198" s="111"/>
      <c r="PS198" s="111"/>
      <c r="PT198" s="111"/>
      <c r="PU198" s="111"/>
      <c r="PV198" s="111"/>
      <c r="PW198" s="111"/>
      <c r="PX198" s="111"/>
      <c r="PY198" s="111"/>
      <c r="PZ198" s="111"/>
      <c r="QA198" s="111"/>
      <c r="QB198" s="111"/>
      <c r="QC198" s="111"/>
      <c r="QD198" s="111"/>
      <c r="QE198" s="111"/>
      <c r="QF198" s="111"/>
      <c r="QG198" s="111"/>
      <c r="QH198" s="111"/>
      <c r="QI198" s="111"/>
      <c r="QJ198" s="111"/>
      <c r="QK198" s="111"/>
      <c r="QL198" s="111"/>
      <c r="QM198" s="111"/>
      <c r="QN198" s="111"/>
      <c r="QO198" s="111"/>
      <c r="QP198" s="111"/>
      <c r="QQ198" s="111"/>
      <c r="QR198" s="111"/>
      <c r="QS198" s="111"/>
      <c r="QT198" s="111"/>
      <c r="QU198" s="111"/>
      <c r="QV198" s="111"/>
      <c r="QW198" s="111"/>
      <c r="QX198" s="111"/>
      <c r="QY198" s="111"/>
      <c r="QZ198" s="111"/>
      <c r="RA198" s="111"/>
      <c r="RB198" s="111"/>
      <c r="RC198" s="111"/>
      <c r="RD198" s="111"/>
      <c r="RE198" s="111"/>
      <c r="RF198" s="111"/>
      <c r="RG198" s="111"/>
      <c r="RH198" s="111"/>
      <c r="RI198" s="111"/>
      <c r="RJ198" s="111"/>
      <c r="RK198" s="111"/>
      <c r="RL198" s="111"/>
      <c r="RM198" s="111"/>
      <c r="RN198" s="111"/>
      <c r="RO198" s="111"/>
      <c r="RP198" s="111"/>
      <c r="RQ198" s="111"/>
      <c r="RR198" s="111"/>
      <c r="RS198" s="111"/>
      <c r="RT198" s="111"/>
      <c r="RU198" s="111"/>
      <c r="RV198" s="111"/>
      <c r="RW198" s="111"/>
      <c r="RX198" s="111"/>
      <c r="RY198" s="111"/>
      <c r="RZ198" s="111"/>
      <c r="SA198" s="111"/>
      <c r="SB198" s="111"/>
      <c r="SC198" s="111"/>
      <c r="SD198" s="111"/>
      <c r="SE198" s="111"/>
      <c r="SF198" s="111"/>
      <c r="SG198" s="111"/>
      <c r="SH198" s="111"/>
      <c r="SI198" s="111"/>
      <c r="SJ198" s="111"/>
      <c r="SK198" s="111"/>
      <c r="SL198" s="111"/>
      <c r="SM198" s="111"/>
      <c r="SN198" s="111"/>
      <c r="SO198" s="111"/>
      <c r="SP198" s="111"/>
      <c r="SQ198" s="111"/>
      <c r="SR198" s="111"/>
      <c r="SS198" s="111"/>
      <c r="ST198" s="111"/>
      <c r="SU198" s="111"/>
      <c r="SV198" s="111"/>
      <c r="SW198" s="111"/>
      <c r="SX198" s="111"/>
      <c r="SY198" s="111"/>
      <c r="SZ198" s="111"/>
      <c r="TA198" s="111"/>
      <c r="TB198" s="111"/>
      <c r="TC198" s="111"/>
      <c r="TD198" s="111"/>
      <c r="TE198" s="111"/>
      <c r="TF198" s="111"/>
      <c r="TG198" s="111"/>
      <c r="TH198" s="111"/>
      <c r="TI198" s="111"/>
      <c r="TJ198" s="111"/>
      <c r="TK198" s="111"/>
      <c r="TL198" s="111"/>
      <c r="TM198" s="111"/>
      <c r="TN198" s="111"/>
    </row>
    <row r="199" spans="1:534" x14ac:dyDescent="0.2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7"/>
      <c r="CC199" s="117"/>
      <c r="CD199" s="111"/>
      <c r="CE199" s="111"/>
      <c r="CF199" s="111"/>
      <c r="CG199" s="117"/>
      <c r="CH199" s="117"/>
      <c r="CI199" s="111"/>
      <c r="CJ199" s="111"/>
      <c r="CK199" s="111"/>
      <c r="CL199" s="117"/>
      <c r="CM199" s="111"/>
      <c r="CN199" s="117"/>
      <c r="CO199" s="117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  <c r="DJ199" s="111"/>
      <c r="DK199" s="111"/>
      <c r="DL199" s="111"/>
      <c r="DM199" s="111"/>
      <c r="DN199" s="111"/>
      <c r="DO199" s="111"/>
      <c r="DP199" s="111"/>
      <c r="DQ199" s="111"/>
      <c r="DR199" s="111"/>
      <c r="DS199" s="111"/>
      <c r="DT199" s="111"/>
      <c r="DU199" s="111"/>
      <c r="DV199" s="111"/>
      <c r="DW199" s="111"/>
      <c r="DX199" s="111"/>
      <c r="DY199" s="111"/>
      <c r="DZ199" s="111"/>
      <c r="EA199" s="111"/>
      <c r="EB199" s="111"/>
      <c r="EC199" s="111"/>
      <c r="ED199" s="111"/>
      <c r="EE199" s="111"/>
      <c r="EF199" s="111"/>
      <c r="EG199" s="111"/>
      <c r="EH199" s="111"/>
      <c r="EI199" s="111"/>
      <c r="EJ199" s="111"/>
      <c r="EK199" s="111"/>
      <c r="EL199" s="111"/>
      <c r="EM199" s="111"/>
      <c r="EN199" s="111"/>
      <c r="EO199" s="111"/>
      <c r="EP199" s="111"/>
      <c r="EQ199" s="111"/>
      <c r="ER199" s="111"/>
      <c r="ES199" s="111"/>
      <c r="ET199" s="111"/>
      <c r="EU199" s="111"/>
      <c r="EV199" s="111"/>
      <c r="EW199" s="111"/>
      <c r="EX199" s="111"/>
      <c r="EY199" s="111"/>
      <c r="EZ199" s="111"/>
      <c r="FA199" s="111"/>
      <c r="FB199" s="111"/>
      <c r="FC199" s="111"/>
      <c r="FD199" s="111"/>
      <c r="FE199" s="111"/>
      <c r="FF199" s="111"/>
      <c r="FG199" s="111"/>
      <c r="FH199" s="111"/>
      <c r="FI199" s="111"/>
      <c r="FJ199" s="111"/>
      <c r="FK199" s="111"/>
      <c r="FL199" s="111"/>
      <c r="FM199" s="111"/>
      <c r="FN199" s="111"/>
      <c r="FO199" s="111"/>
      <c r="FP199" s="111"/>
      <c r="FQ199" s="111"/>
      <c r="FR199" s="111"/>
      <c r="FS199" s="111"/>
      <c r="FT199" s="111"/>
      <c r="FU199" s="111"/>
      <c r="FV199" s="111"/>
      <c r="FW199" s="111"/>
      <c r="FX199" s="111"/>
      <c r="FY199" s="111"/>
      <c r="FZ199" s="111"/>
      <c r="GA199" s="111"/>
      <c r="GB199" s="111"/>
      <c r="GC199" s="111"/>
      <c r="GD199" s="111"/>
      <c r="GE199" s="111"/>
      <c r="GF199" s="111"/>
      <c r="GG199" s="111"/>
      <c r="GH199" s="111"/>
      <c r="GI199" s="111"/>
      <c r="GJ199" s="111"/>
      <c r="GK199" s="111"/>
      <c r="GL199" s="111"/>
      <c r="GM199" s="111"/>
      <c r="GN199" s="111"/>
      <c r="GO199" s="111"/>
      <c r="GP199" s="111"/>
      <c r="GQ199" s="111"/>
      <c r="GR199" s="111"/>
      <c r="GS199" s="111"/>
      <c r="GT199" s="111"/>
      <c r="GU199" s="111"/>
      <c r="GV199" s="111"/>
      <c r="GW199" s="111"/>
      <c r="GX199" s="111"/>
      <c r="GY199" s="111"/>
      <c r="GZ199" s="111"/>
      <c r="HA199" s="111"/>
      <c r="HB199" s="111"/>
      <c r="HC199" s="111"/>
      <c r="HD199" s="111"/>
      <c r="HE199" s="111"/>
      <c r="HF199" s="111"/>
      <c r="HG199" s="116"/>
      <c r="HH199" s="111"/>
      <c r="HI199" s="111"/>
      <c r="HJ199" s="111"/>
      <c r="HK199" s="111"/>
      <c r="HL199" s="111"/>
      <c r="HM199" s="111"/>
      <c r="HN199" s="111"/>
      <c r="HO199" s="111"/>
      <c r="HP199" s="111"/>
      <c r="HQ199" s="111"/>
      <c r="HR199" s="111"/>
      <c r="HS199" s="111"/>
      <c r="HT199" s="111"/>
      <c r="HU199" s="111"/>
      <c r="HV199" s="111"/>
      <c r="HW199" s="111"/>
      <c r="HX199" s="111"/>
      <c r="HY199" s="111"/>
      <c r="HZ199" s="111"/>
      <c r="IA199" s="111"/>
      <c r="IB199" s="111"/>
      <c r="IC199" s="111"/>
      <c r="ID199" s="111"/>
      <c r="IE199" s="111"/>
      <c r="IF199" s="111"/>
      <c r="IG199" s="111"/>
      <c r="IH199" s="111"/>
      <c r="II199" s="111"/>
      <c r="IJ199" s="111"/>
      <c r="IK199" s="111"/>
      <c r="IL199" s="111"/>
      <c r="IM199" s="111"/>
      <c r="IN199" s="111"/>
      <c r="IO199" s="111"/>
      <c r="IP199" s="111"/>
      <c r="IQ199" s="111"/>
      <c r="IR199" s="111"/>
      <c r="IS199" s="111"/>
      <c r="IT199" s="111"/>
      <c r="IU199" s="111"/>
      <c r="IV199" s="111"/>
      <c r="IW199" s="111"/>
      <c r="IX199" s="111"/>
      <c r="IY199" s="111"/>
      <c r="IZ199" s="111"/>
      <c r="JA199" s="111"/>
      <c r="JB199" s="111"/>
      <c r="JC199" s="111"/>
      <c r="JD199" s="111"/>
      <c r="JE199" s="111"/>
      <c r="JF199" s="111"/>
      <c r="JG199" s="111"/>
      <c r="JH199" s="111"/>
      <c r="JI199" s="111"/>
      <c r="JJ199" s="111"/>
      <c r="JK199" s="111"/>
      <c r="JL199" s="111"/>
      <c r="JM199" s="111"/>
      <c r="JN199" s="111"/>
      <c r="JO199" s="111"/>
      <c r="JP199" s="111"/>
      <c r="JQ199" s="111"/>
      <c r="JR199" s="111"/>
      <c r="JS199" s="111"/>
      <c r="JT199" s="111"/>
      <c r="JU199" s="111"/>
      <c r="JV199" s="111"/>
      <c r="JW199" s="111"/>
      <c r="JX199" s="111"/>
      <c r="JY199" s="111"/>
      <c r="JZ199" s="111"/>
      <c r="KA199" s="111"/>
      <c r="KB199" s="111"/>
      <c r="KC199" s="111"/>
      <c r="KD199" s="111"/>
      <c r="KE199" s="111"/>
      <c r="KF199" s="111"/>
      <c r="KG199" s="111"/>
      <c r="KH199" s="111"/>
      <c r="KI199" s="111"/>
      <c r="KJ199" s="111"/>
      <c r="KK199" s="111"/>
      <c r="KL199" s="111"/>
      <c r="KM199" s="111"/>
      <c r="KN199" s="111"/>
      <c r="KO199" s="111"/>
      <c r="KP199" s="111"/>
      <c r="KQ199" s="111"/>
      <c r="KR199" s="111"/>
      <c r="KS199" s="111"/>
      <c r="KT199" s="111"/>
      <c r="KU199" s="111"/>
      <c r="KV199" s="111"/>
      <c r="KW199" s="111"/>
      <c r="KX199" s="111"/>
      <c r="KY199" s="111"/>
      <c r="KZ199" s="111"/>
      <c r="LA199" s="111"/>
      <c r="LB199" s="111"/>
      <c r="LC199" s="111"/>
      <c r="LD199" s="111"/>
      <c r="LE199" s="111"/>
      <c r="LF199" s="111"/>
      <c r="LG199" s="111"/>
      <c r="LH199" s="111"/>
      <c r="LI199" s="111"/>
      <c r="LJ199" s="111"/>
      <c r="LK199" s="111"/>
      <c r="LL199" s="111"/>
      <c r="LM199" s="111"/>
      <c r="LN199" s="111"/>
      <c r="LO199" s="111"/>
      <c r="LP199" s="111"/>
      <c r="LQ199" s="111"/>
      <c r="LR199" s="111"/>
      <c r="LS199" s="111"/>
      <c r="LT199" s="111"/>
      <c r="LU199" s="111"/>
      <c r="LV199" s="111"/>
      <c r="LW199" s="111"/>
      <c r="LX199" s="111"/>
      <c r="LY199" s="111"/>
      <c r="LZ199" s="111"/>
      <c r="MA199" s="111"/>
      <c r="MB199" s="111"/>
      <c r="MC199" s="111"/>
      <c r="MD199" s="111"/>
      <c r="ME199" s="111"/>
      <c r="MF199" s="111"/>
      <c r="MG199" s="111"/>
      <c r="MH199" s="111"/>
      <c r="MI199" s="111"/>
      <c r="MJ199" s="111"/>
      <c r="MK199" s="111"/>
      <c r="ML199" s="111"/>
      <c r="MM199" s="111"/>
      <c r="MN199" s="111"/>
      <c r="MO199" s="111"/>
      <c r="MP199" s="111"/>
      <c r="MQ199" s="111"/>
      <c r="MR199" s="111"/>
      <c r="MS199" s="111"/>
      <c r="MT199" s="111"/>
      <c r="MU199" s="111"/>
      <c r="MV199" s="111"/>
      <c r="MW199" s="111"/>
      <c r="MX199" s="111"/>
      <c r="MY199" s="111"/>
      <c r="MZ199" s="111"/>
      <c r="NA199" s="111"/>
      <c r="NB199" s="111"/>
      <c r="NC199" s="111"/>
      <c r="ND199" s="111"/>
      <c r="NE199" s="111"/>
      <c r="NF199" s="111"/>
      <c r="NG199" s="111"/>
      <c r="NH199" s="111"/>
      <c r="NI199" s="111"/>
      <c r="NJ199" s="111"/>
      <c r="NK199" s="111"/>
      <c r="NL199" s="111"/>
      <c r="NM199" s="111"/>
      <c r="NN199" s="111"/>
      <c r="NO199" s="111"/>
      <c r="NP199" s="111"/>
      <c r="NQ199" s="111"/>
      <c r="NR199" s="111"/>
      <c r="NS199" s="111"/>
      <c r="NT199" s="111"/>
      <c r="NU199" s="111"/>
      <c r="NV199" s="111"/>
      <c r="NW199" s="111"/>
      <c r="NX199" s="111"/>
      <c r="NY199" s="111"/>
      <c r="NZ199" s="111"/>
      <c r="OA199" s="111"/>
      <c r="OB199" s="111"/>
      <c r="OC199" s="111"/>
      <c r="OD199" s="111"/>
      <c r="OE199" s="111"/>
      <c r="OF199" s="111"/>
      <c r="OG199" s="111"/>
      <c r="OH199" s="111"/>
      <c r="OI199" s="111"/>
      <c r="OJ199" s="111"/>
      <c r="OK199" s="111"/>
      <c r="OL199" s="111"/>
      <c r="OM199" s="111"/>
      <c r="ON199" s="111"/>
      <c r="OO199" s="111"/>
      <c r="OP199" s="111"/>
      <c r="OQ199" s="111"/>
      <c r="OR199" s="111"/>
      <c r="OS199" s="111"/>
      <c r="OT199" s="111"/>
      <c r="OU199" s="111"/>
      <c r="OV199" s="111"/>
      <c r="OW199" s="111"/>
      <c r="OX199" s="111"/>
      <c r="OY199" s="111"/>
      <c r="OZ199" s="111"/>
      <c r="PA199" s="111"/>
      <c r="PB199" s="111"/>
      <c r="PC199" s="111"/>
      <c r="PD199" s="111"/>
      <c r="PE199" s="111"/>
      <c r="PF199" s="111"/>
      <c r="PG199" s="111"/>
      <c r="PH199" s="111"/>
      <c r="PI199" s="111"/>
      <c r="PJ199" s="111"/>
      <c r="PK199" s="111"/>
      <c r="PL199" s="111"/>
      <c r="PM199" s="111"/>
      <c r="PN199" s="111"/>
      <c r="PO199" s="111"/>
      <c r="PP199" s="111"/>
      <c r="PQ199" s="111"/>
      <c r="PR199" s="111"/>
      <c r="PS199" s="111"/>
      <c r="PT199" s="111"/>
      <c r="PU199" s="111"/>
      <c r="PV199" s="111"/>
      <c r="PW199" s="111"/>
      <c r="PX199" s="111"/>
      <c r="PY199" s="111"/>
      <c r="PZ199" s="111"/>
      <c r="QA199" s="111"/>
      <c r="QB199" s="111"/>
      <c r="QC199" s="111"/>
      <c r="QD199" s="111"/>
      <c r="QE199" s="111"/>
      <c r="QF199" s="111"/>
      <c r="QG199" s="111"/>
      <c r="QH199" s="111"/>
      <c r="QI199" s="111"/>
      <c r="QJ199" s="111"/>
      <c r="QK199" s="111"/>
      <c r="QL199" s="111"/>
      <c r="QM199" s="111"/>
      <c r="QN199" s="111"/>
      <c r="QO199" s="111"/>
      <c r="QP199" s="111"/>
      <c r="QQ199" s="111"/>
      <c r="QR199" s="111"/>
      <c r="QS199" s="111"/>
      <c r="QT199" s="111"/>
      <c r="QU199" s="111"/>
      <c r="QV199" s="111"/>
      <c r="QW199" s="111"/>
      <c r="QX199" s="111"/>
      <c r="QY199" s="111"/>
      <c r="QZ199" s="111"/>
      <c r="RA199" s="111"/>
      <c r="RB199" s="111"/>
      <c r="RC199" s="111"/>
      <c r="RD199" s="111"/>
      <c r="RE199" s="111"/>
      <c r="RF199" s="111"/>
      <c r="RG199" s="111"/>
      <c r="RH199" s="111"/>
      <c r="RI199" s="111"/>
      <c r="RJ199" s="111"/>
      <c r="RK199" s="111"/>
      <c r="RL199" s="111"/>
      <c r="RM199" s="111"/>
      <c r="RN199" s="111"/>
      <c r="RO199" s="111"/>
      <c r="RP199" s="111"/>
      <c r="RQ199" s="111"/>
      <c r="RR199" s="111"/>
      <c r="RS199" s="111"/>
      <c r="RT199" s="111"/>
      <c r="RU199" s="111"/>
      <c r="RV199" s="111"/>
      <c r="RW199" s="111"/>
      <c r="RX199" s="111"/>
      <c r="RY199" s="111"/>
      <c r="RZ199" s="111"/>
      <c r="SA199" s="111"/>
      <c r="SB199" s="111"/>
      <c r="SC199" s="111"/>
      <c r="SD199" s="111"/>
      <c r="SE199" s="111"/>
      <c r="SF199" s="111"/>
      <c r="SG199" s="111"/>
      <c r="SH199" s="111"/>
      <c r="SI199" s="111"/>
      <c r="SJ199" s="111"/>
      <c r="SK199" s="111"/>
      <c r="SL199" s="111"/>
      <c r="SM199" s="111"/>
      <c r="SN199" s="111"/>
      <c r="SO199" s="111"/>
      <c r="SP199" s="111"/>
      <c r="SQ199" s="111"/>
      <c r="SR199" s="111"/>
      <c r="SS199" s="111"/>
      <c r="ST199" s="111"/>
      <c r="SU199" s="111"/>
      <c r="SV199" s="111"/>
      <c r="SW199" s="111"/>
      <c r="SX199" s="111"/>
      <c r="SY199" s="111"/>
      <c r="SZ199" s="111"/>
      <c r="TA199" s="111"/>
      <c r="TB199" s="111"/>
      <c r="TC199" s="111"/>
      <c r="TD199" s="111"/>
      <c r="TE199" s="111"/>
      <c r="TF199" s="111"/>
      <c r="TG199" s="111"/>
      <c r="TH199" s="111"/>
      <c r="TI199" s="111"/>
      <c r="TJ199" s="111"/>
      <c r="TK199" s="111"/>
      <c r="TL199" s="111"/>
      <c r="TM199" s="111"/>
      <c r="TN199" s="111"/>
    </row>
    <row r="200" spans="1:534" x14ac:dyDescent="0.2">
      <c r="A200" s="111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7"/>
      <c r="CC200" s="117"/>
      <c r="CD200" s="111"/>
      <c r="CE200" s="111"/>
      <c r="CF200" s="111"/>
      <c r="CG200" s="117"/>
      <c r="CH200" s="117"/>
      <c r="CI200" s="111"/>
      <c r="CJ200" s="111"/>
      <c r="CK200" s="111"/>
      <c r="CL200" s="117"/>
      <c r="CM200" s="111"/>
      <c r="CN200" s="117"/>
      <c r="CO200" s="117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1"/>
      <c r="DO200" s="111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1"/>
      <c r="ER200" s="111"/>
      <c r="ES200" s="111"/>
      <c r="ET200" s="111"/>
      <c r="EU200" s="111"/>
      <c r="EV200" s="111"/>
      <c r="EW200" s="111"/>
      <c r="EX200" s="111"/>
      <c r="EY200" s="111"/>
      <c r="EZ200" s="111"/>
      <c r="FA200" s="111"/>
      <c r="FB200" s="111"/>
      <c r="FC200" s="111"/>
      <c r="FD200" s="111"/>
      <c r="FE200" s="111"/>
      <c r="FF200" s="111"/>
      <c r="FG200" s="111"/>
      <c r="FH200" s="111"/>
      <c r="FI200" s="111"/>
      <c r="FJ200" s="111"/>
      <c r="FK200" s="111"/>
      <c r="FL200" s="111"/>
      <c r="FM200" s="111"/>
      <c r="FN200" s="111"/>
      <c r="FO200" s="111"/>
      <c r="FP200" s="111"/>
      <c r="FQ200" s="111"/>
      <c r="FR200" s="111"/>
      <c r="FS200" s="111"/>
      <c r="FT200" s="111"/>
      <c r="FU200" s="111"/>
      <c r="FV200" s="111"/>
      <c r="FW200" s="111"/>
      <c r="FX200" s="111"/>
      <c r="FY200" s="111"/>
      <c r="FZ200" s="111"/>
      <c r="GA200" s="111"/>
      <c r="GB200" s="111"/>
      <c r="GC200" s="111"/>
      <c r="GD200" s="111"/>
      <c r="GE200" s="111"/>
      <c r="GF200" s="111"/>
      <c r="GG200" s="111"/>
      <c r="GH200" s="111"/>
      <c r="GI200" s="111"/>
      <c r="GJ200" s="111"/>
      <c r="GK200" s="111"/>
      <c r="GL200" s="111"/>
      <c r="GM200" s="111"/>
      <c r="GN200" s="111"/>
      <c r="GO200" s="111"/>
      <c r="GP200" s="111"/>
      <c r="GQ200" s="111"/>
      <c r="GR200" s="111"/>
      <c r="GS200" s="111"/>
      <c r="GT200" s="111"/>
      <c r="GU200" s="111"/>
      <c r="GV200" s="111"/>
      <c r="GW200" s="111"/>
      <c r="GX200" s="111"/>
      <c r="GY200" s="111"/>
      <c r="GZ200" s="111"/>
      <c r="HA200" s="111"/>
      <c r="HB200" s="111"/>
      <c r="HC200" s="111"/>
      <c r="HD200" s="111"/>
      <c r="HE200" s="111"/>
      <c r="HF200" s="111"/>
      <c r="HG200" s="116"/>
      <c r="HH200" s="111"/>
      <c r="HI200" s="111"/>
      <c r="HJ200" s="111"/>
      <c r="HK200" s="111"/>
      <c r="HL200" s="111"/>
      <c r="HM200" s="111"/>
      <c r="HN200" s="111"/>
      <c r="HO200" s="111"/>
      <c r="HP200" s="111"/>
      <c r="HQ200" s="111"/>
      <c r="HR200" s="111"/>
      <c r="HS200" s="111"/>
      <c r="HT200" s="111"/>
      <c r="HU200" s="111"/>
      <c r="HV200" s="111"/>
      <c r="HW200" s="111"/>
      <c r="HX200" s="111"/>
      <c r="HY200" s="111"/>
      <c r="HZ200" s="111"/>
      <c r="IA200" s="111"/>
      <c r="IB200" s="111"/>
      <c r="IC200" s="111"/>
      <c r="ID200" s="111"/>
      <c r="IE200" s="111"/>
      <c r="IF200" s="111"/>
      <c r="IG200" s="111"/>
      <c r="IH200" s="111"/>
      <c r="II200" s="111"/>
      <c r="IJ200" s="111"/>
      <c r="IK200" s="111"/>
      <c r="IL200" s="111"/>
      <c r="IM200" s="111"/>
      <c r="IN200" s="111"/>
      <c r="IO200" s="111"/>
      <c r="IP200" s="111"/>
      <c r="IQ200" s="111"/>
      <c r="IR200" s="111"/>
      <c r="IS200" s="111"/>
      <c r="IT200" s="111"/>
      <c r="IU200" s="111"/>
      <c r="IV200" s="111"/>
      <c r="IW200" s="111"/>
      <c r="IX200" s="111"/>
      <c r="IY200" s="111"/>
      <c r="IZ200" s="111"/>
      <c r="JA200" s="111"/>
      <c r="JB200" s="111"/>
      <c r="JC200" s="111"/>
      <c r="JD200" s="111"/>
      <c r="JE200" s="111"/>
      <c r="JF200" s="111"/>
      <c r="JG200" s="111"/>
      <c r="JH200" s="111"/>
      <c r="JI200" s="111"/>
      <c r="JJ200" s="111"/>
      <c r="JK200" s="111"/>
      <c r="JL200" s="111"/>
      <c r="JM200" s="111"/>
      <c r="JN200" s="111"/>
      <c r="JO200" s="111"/>
      <c r="JP200" s="111"/>
      <c r="JQ200" s="111"/>
      <c r="JR200" s="111"/>
      <c r="JS200" s="111"/>
      <c r="JT200" s="111"/>
      <c r="JU200" s="111"/>
      <c r="JV200" s="111"/>
      <c r="JW200" s="111"/>
      <c r="JX200" s="111"/>
      <c r="JY200" s="111"/>
      <c r="JZ200" s="111"/>
      <c r="KA200" s="111"/>
      <c r="KB200" s="111"/>
      <c r="KC200" s="111"/>
      <c r="KD200" s="111"/>
      <c r="KE200" s="111"/>
      <c r="KF200" s="111"/>
      <c r="KG200" s="111"/>
      <c r="KH200" s="111"/>
      <c r="KI200" s="111"/>
      <c r="KJ200" s="111"/>
      <c r="KK200" s="111"/>
      <c r="KL200" s="111"/>
      <c r="KM200" s="111"/>
      <c r="KN200" s="111"/>
      <c r="KO200" s="111"/>
      <c r="KP200" s="111"/>
      <c r="KQ200" s="111"/>
      <c r="KR200" s="111"/>
      <c r="KS200" s="111"/>
      <c r="KT200" s="111"/>
      <c r="KU200" s="111"/>
      <c r="KV200" s="111"/>
      <c r="KW200" s="111"/>
      <c r="KX200" s="111"/>
      <c r="KY200" s="111"/>
      <c r="KZ200" s="111"/>
      <c r="LA200" s="111"/>
      <c r="LB200" s="111"/>
      <c r="LC200" s="111"/>
      <c r="LD200" s="111"/>
      <c r="LE200" s="111"/>
      <c r="LF200" s="111"/>
      <c r="LG200" s="111"/>
      <c r="LH200" s="111"/>
      <c r="LI200" s="111"/>
      <c r="LJ200" s="111"/>
      <c r="LK200" s="111"/>
      <c r="LL200" s="111"/>
      <c r="LM200" s="111"/>
      <c r="LN200" s="111"/>
      <c r="LO200" s="111"/>
      <c r="LP200" s="111"/>
      <c r="LQ200" s="111"/>
      <c r="LR200" s="111"/>
      <c r="LS200" s="111"/>
      <c r="LT200" s="111"/>
      <c r="LU200" s="111"/>
      <c r="LV200" s="111"/>
      <c r="LW200" s="111"/>
      <c r="LX200" s="111"/>
      <c r="LY200" s="111"/>
      <c r="LZ200" s="111"/>
      <c r="MA200" s="111"/>
      <c r="MB200" s="111"/>
      <c r="MC200" s="111"/>
      <c r="MD200" s="111"/>
      <c r="ME200" s="111"/>
      <c r="MF200" s="111"/>
      <c r="MG200" s="111"/>
      <c r="MH200" s="111"/>
      <c r="MI200" s="111"/>
      <c r="MJ200" s="111"/>
      <c r="MK200" s="111"/>
      <c r="ML200" s="111"/>
      <c r="MM200" s="111"/>
      <c r="MN200" s="111"/>
      <c r="MO200" s="111"/>
      <c r="MP200" s="111"/>
      <c r="MQ200" s="111"/>
      <c r="MR200" s="111"/>
      <c r="MS200" s="111"/>
      <c r="MT200" s="111"/>
      <c r="MU200" s="111"/>
      <c r="MV200" s="111"/>
      <c r="MW200" s="111"/>
      <c r="MX200" s="111"/>
      <c r="MY200" s="111"/>
      <c r="MZ200" s="111"/>
      <c r="NA200" s="111"/>
      <c r="NB200" s="111"/>
      <c r="NC200" s="111"/>
      <c r="ND200" s="111"/>
      <c r="NE200" s="111"/>
      <c r="NF200" s="111"/>
      <c r="NG200" s="111"/>
      <c r="NH200" s="111"/>
      <c r="NI200" s="111"/>
      <c r="NJ200" s="111"/>
      <c r="NK200" s="111"/>
      <c r="NL200" s="111"/>
      <c r="NM200" s="111"/>
      <c r="NN200" s="111"/>
      <c r="NO200" s="111"/>
      <c r="NP200" s="111"/>
      <c r="NQ200" s="111"/>
      <c r="NR200" s="111"/>
      <c r="NS200" s="111"/>
      <c r="NT200" s="111"/>
      <c r="NU200" s="111"/>
      <c r="NV200" s="111"/>
      <c r="NW200" s="111"/>
      <c r="NX200" s="111"/>
      <c r="NY200" s="111"/>
      <c r="NZ200" s="111"/>
      <c r="OA200" s="111"/>
      <c r="OB200" s="111"/>
      <c r="OC200" s="111"/>
      <c r="OD200" s="111"/>
      <c r="OE200" s="111"/>
      <c r="OF200" s="111"/>
      <c r="OG200" s="111"/>
      <c r="OH200" s="111"/>
      <c r="OI200" s="111"/>
      <c r="OJ200" s="111"/>
      <c r="OK200" s="111"/>
      <c r="OL200" s="111"/>
      <c r="OM200" s="111"/>
      <c r="ON200" s="111"/>
      <c r="OO200" s="111"/>
      <c r="OP200" s="111"/>
      <c r="OQ200" s="111"/>
      <c r="OR200" s="111"/>
      <c r="OS200" s="111"/>
      <c r="OT200" s="111"/>
      <c r="OU200" s="111"/>
      <c r="OV200" s="111"/>
      <c r="OW200" s="111"/>
      <c r="OX200" s="111"/>
      <c r="OY200" s="111"/>
      <c r="OZ200" s="111"/>
      <c r="PA200" s="111"/>
      <c r="PB200" s="111"/>
      <c r="PC200" s="111"/>
      <c r="PD200" s="111"/>
      <c r="PE200" s="111"/>
      <c r="PF200" s="111"/>
      <c r="PG200" s="111"/>
      <c r="PH200" s="111"/>
      <c r="PI200" s="111"/>
      <c r="PJ200" s="111"/>
      <c r="PK200" s="111"/>
      <c r="PL200" s="111"/>
      <c r="PM200" s="111"/>
      <c r="PN200" s="111"/>
      <c r="PO200" s="111"/>
      <c r="PP200" s="111"/>
      <c r="PQ200" s="111"/>
      <c r="PR200" s="111"/>
      <c r="PS200" s="111"/>
      <c r="PT200" s="111"/>
      <c r="PU200" s="111"/>
      <c r="PV200" s="111"/>
      <c r="PW200" s="111"/>
      <c r="PX200" s="111"/>
      <c r="PY200" s="111"/>
      <c r="PZ200" s="111"/>
      <c r="QA200" s="111"/>
      <c r="QB200" s="111"/>
      <c r="QC200" s="111"/>
      <c r="QD200" s="111"/>
      <c r="QE200" s="111"/>
      <c r="QF200" s="111"/>
      <c r="QG200" s="111"/>
      <c r="QH200" s="111"/>
      <c r="QI200" s="111"/>
      <c r="QJ200" s="111"/>
      <c r="QK200" s="111"/>
      <c r="QL200" s="111"/>
      <c r="QM200" s="111"/>
      <c r="QN200" s="111"/>
      <c r="QO200" s="111"/>
      <c r="QP200" s="111"/>
      <c r="QQ200" s="111"/>
      <c r="QR200" s="111"/>
      <c r="QS200" s="111"/>
      <c r="QT200" s="111"/>
      <c r="QU200" s="111"/>
      <c r="QV200" s="111"/>
      <c r="QW200" s="111"/>
      <c r="QX200" s="111"/>
      <c r="QY200" s="111"/>
      <c r="QZ200" s="111"/>
      <c r="RA200" s="111"/>
      <c r="RB200" s="111"/>
      <c r="RC200" s="111"/>
      <c r="RD200" s="111"/>
      <c r="RE200" s="111"/>
      <c r="RF200" s="111"/>
      <c r="RG200" s="111"/>
      <c r="RH200" s="111"/>
      <c r="RI200" s="111"/>
      <c r="RJ200" s="111"/>
      <c r="RK200" s="111"/>
      <c r="RL200" s="111"/>
      <c r="RM200" s="111"/>
      <c r="RN200" s="111"/>
      <c r="RO200" s="111"/>
      <c r="RP200" s="111"/>
      <c r="RQ200" s="111"/>
      <c r="RR200" s="111"/>
      <c r="RS200" s="111"/>
      <c r="RT200" s="111"/>
      <c r="RU200" s="111"/>
      <c r="RV200" s="111"/>
      <c r="RW200" s="111"/>
      <c r="RX200" s="111"/>
      <c r="RY200" s="111"/>
      <c r="RZ200" s="111"/>
      <c r="SA200" s="111"/>
      <c r="SB200" s="111"/>
      <c r="SC200" s="111"/>
      <c r="SD200" s="111"/>
      <c r="SE200" s="111"/>
      <c r="SF200" s="111"/>
      <c r="SG200" s="111"/>
      <c r="SH200" s="111"/>
      <c r="SI200" s="111"/>
      <c r="SJ200" s="111"/>
      <c r="SK200" s="111"/>
      <c r="SL200" s="111"/>
      <c r="SM200" s="111"/>
      <c r="SN200" s="111"/>
      <c r="SO200" s="111"/>
      <c r="SP200" s="111"/>
      <c r="SQ200" s="111"/>
      <c r="SR200" s="111"/>
      <c r="SS200" s="111"/>
      <c r="ST200" s="111"/>
      <c r="SU200" s="111"/>
      <c r="SV200" s="111"/>
      <c r="SW200" s="111"/>
      <c r="SX200" s="111"/>
      <c r="SY200" s="111"/>
      <c r="SZ200" s="111"/>
      <c r="TA200" s="111"/>
      <c r="TB200" s="111"/>
      <c r="TC200" s="111"/>
      <c r="TD200" s="111"/>
      <c r="TE200" s="111"/>
      <c r="TF200" s="111"/>
      <c r="TG200" s="111"/>
      <c r="TH200" s="111"/>
      <c r="TI200" s="111"/>
      <c r="TJ200" s="111"/>
      <c r="TK200" s="111"/>
      <c r="TL200" s="111"/>
      <c r="TM200" s="111"/>
      <c r="TN200" s="111"/>
    </row>
    <row r="201" spans="1:534" x14ac:dyDescent="0.2">
      <c r="A201" s="111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7"/>
      <c r="CC201" s="117"/>
      <c r="CD201" s="111"/>
      <c r="CE201" s="111"/>
      <c r="CF201" s="111"/>
      <c r="CG201" s="117"/>
      <c r="CH201" s="117"/>
      <c r="CI201" s="111"/>
      <c r="CJ201" s="111"/>
      <c r="CK201" s="111"/>
      <c r="CL201" s="117"/>
      <c r="CM201" s="111"/>
      <c r="CN201" s="117"/>
      <c r="CO201" s="117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  <c r="DJ201" s="111"/>
      <c r="DK201" s="111"/>
      <c r="DL201" s="111"/>
      <c r="DM201" s="111"/>
      <c r="DN201" s="111"/>
      <c r="DO201" s="111"/>
      <c r="DP201" s="111"/>
      <c r="DQ201" s="111"/>
      <c r="DR201" s="111"/>
      <c r="DS201" s="111"/>
      <c r="DT201" s="111"/>
      <c r="DU201" s="111"/>
      <c r="DV201" s="111"/>
      <c r="DW201" s="111"/>
      <c r="DX201" s="111"/>
      <c r="DY201" s="111"/>
      <c r="DZ201" s="111"/>
      <c r="EA201" s="111"/>
      <c r="EB201" s="111"/>
      <c r="EC201" s="111"/>
      <c r="ED201" s="111"/>
      <c r="EE201" s="111"/>
      <c r="EF201" s="111"/>
      <c r="EG201" s="111"/>
      <c r="EH201" s="111"/>
      <c r="EI201" s="111"/>
      <c r="EJ201" s="111"/>
      <c r="EK201" s="111"/>
      <c r="EL201" s="111"/>
      <c r="EM201" s="111"/>
      <c r="EN201" s="111"/>
      <c r="EO201" s="111"/>
      <c r="EP201" s="111"/>
      <c r="EQ201" s="111"/>
      <c r="ER201" s="111"/>
      <c r="ES201" s="111"/>
      <c r="ET201" s="111"/>
      <c r="EU201" s="111"/>
      <c r="EV201" s="111"/>
      <c r="EW201" s="111"/>
      <c r="EX201" s="111"/>
      <c r="EY201" s="111"/>
      <c r="EZ201" s="111"/>
      <c r="FA201" s="111"/>
      <c r="FB201" s="111"/>
      <c r="FC201" s="111"/>
      <c r="FD201" s="111"/>
      <c r="FE201" s="111"/>
      <c r="FF201" s="111"/>
      <c r="FG201" s="111"/>
      <c r="FH201" s="111"/>
      <c r="FI201" s="111"/>
      <c r="FJ201" s="111"/>
      <c r="FK201" s="111"/>
      <c r="FL201" s="111"/>
      <c r="FM201" s="111"/>
      <c r="FN201" s="111"/>
      <c r="FO201" s="111"/>
      <c r="FP201" s="111"/>
      <c r="FQ201" s="111"/>
      <c r="FR201" s="111"/>
      <c r="FS201" s="111"/>
      <c r="FT201" s="111"/>
      <c r="FU201" s="111"/>
      <c r="FV201" s="111"/>
      <c r="FW201" s="111"/>
      <c r="FX201" s="111"/>
      <c r="FY201" s="111"/>
      <c r="FZ201" s="111"/>
      <c r="GA201" s="111"/>
      <c r="GB201" s="111"/>
      <c r="GC201" s="111"/>
      <c r="GD201" s="111"/>
      <c r="GE201" s="111"/>
      <c r="GF201" s="111"/>
      <c r="GG201" s="111"/>
      <c r="GH201" s="111"/>
      <c r="GI201" s="111"/>
      <c r="GJ201" s="111"/>
      <c r="GK201" s="111"/>
      <c r="GL201" s="111"/>
      <c r="GM201" s="111"/>
      <c r="GN201" s="111"/>
      <c r="GO201" s="111"/>
      <c r="GP201" s="111"/>
      <c r="GQ201" s="111"/>
      <c r="GR201" s="111"/>
      <c r="GS201" s="111"/>
      <c r="GT201" s="111"/>
      <c r="GU201" s="111"/>
      <c r="GV201" s="111"/>
      <c r="GW201" s="111"/>
      <c r="GX201" s="111"/>
      <c r="GY201" s="111"/>
      <c r="GZ201" s="111"/>
      <c r="HA201" s="111"/>
      <c r="HB201" s="111"/>
      <c r="HC201" s="111"/>
      <c r="HD201" s="111"/>
      <c r="HE201" s="111"/>
      <c r="HF201" s="111"/>
      <c r="HG201" s="116"/>
      <c r="HH201" s="111"/>
      <c r="HI201" s="111"/>
      <c r="HJ201" s="111"/>
      <c r="HK201" s="111"/>
      <c r="HL201" s="111"/>
      <c r="HM201" s="111"/>
      <c r="HN201" s="111"/>
      <c r="HO201" s="111"/>
      <c r="HP201" s="111"/>
      <c r="HQ201" s="111"/>
      <c r="HR201" s="111"/>
      <c r="HS201" s="111"/>
      <c r="HT201" s="111"/>
      <c r="HU201" s="111"/>
      <c r="HV201" s="111"/>
      <c r="HW201" s="111"/>
      <c r="HX201" s="111"/>
      <c r="HY201" s="111"/>
      <c r="HZ201" s="111"/>
      <c r="IA201" s="111"/>
      <c r="IB201" s="111"/>
      <c r="IC201" s="111"/>
      <c r="ID201" s="111"/>
      <c r="IE201" s="111"/>
      <c r="IF201" s="111"/>
      <c r="IG201" s="111"/>
      <c r="IH201" s="111"/>
      <c r="II201" s="111"/>
      <c r="IJ201" s="111"/>
      <c r="IK201" s="111"/>
      <c r="IL201" s="111"/>
      <c r="IM201" s="111"/>
      <c r="IN201" s="111"/>
      <c r="IO201" s="111"/>
      <c r="IP201" s="111"/>
      <c r="IQ201" s="111"/>
      <c r="IR201" s="111"/>
      <c r="IS201" s="111"/>
      <c r="IT201" s="111"/>
      <c r="IU201" s="111"/>
      <c r="IV201" s="111"/>
      <c r="IW201" s="111"/>
      <c r="IX201" s="111"/>
      <c r="IY201" s="111"/>
      <c r="IZ201" s="111"/>
      <c r="JA201" s="111"/>
      <c r="JB201" s="111"/>
      <c r="JC201" s="111"/>
      <c r="JD201" s="111"/>
      <c r="JE201" s="111"/>
      <c r="JF201" s="111"/>
      <c r="JG201" s="111"/>
      <c r="JH201" s="111"/>
      <c r="JI201" s="111"/>
      <c r="JJ201" s="111"/>
      <c r="JK201" s="111"/>
      <c r="JL201" s="111"/>
      <c r="JM201" s="111"/>
      <c r="JN201" s="111"/>
      <c r="JO201" s="111"/>
      <c r="JP201" s="111"/>
      <c r="JQ201" s="111"/>
      <c r="JR201" s="111"/>
      <c r="JS201" s="111"/>
      <c r="JT201" s="111"/>
      <c r="JU201" s="111"/>
      <c r="JV201" s="111"/>
      <c r="JW201" s="111"/>
      <c r="JX201" s="111"/>
      <c r="JY201" s="111"/>
      <c r="JZ201" s="111"/>
      <c r="KA201" s="111"/>
      <c r="KB201" s="111"/>
      <c r="KC201" s="111"/>
      <c r="KD201" s="111"/>
      <c r="KE201" s="111"/>
      <c r="KF201" s="111"/>
      <c r="KG201" s="111"/>
      <c r="KH201" s="111"/>
      <c r="KI201" s="111"/>
      <c r="KJ201" s="111"/>
      <c r="KK201" s="111"/>
      <c r="KL201" s="111"/>
      <c r="KM201" s="111"/>
      <c r="KN201" s="111"/>
      <c r="KO201" s="111"/>
      <c r="KP201" s="111"/>
      <c r="KQ201" s="111"/>
      <c r="KR201" s="111"/>
      <c r="KS201" s="111"/>
      <c r="KT201" s="111"/>
      <c r="KU201" s="111"/>
      <c r="KV201" s="111"/>
      <c r="KW201" s="111"/>
      <c r="KX201" s="111"/>
      <c r="KY201" s="111"/>
      <c r="KZ201" s="111"/>
      <c r="LA201" s="111"/>
      <c r="LB201" s="111"/>
      <c r="LC201" s="111"/>
      <c r="LD201" s="111"/>
      <c r="LE201" s="111"/>
      <c r="LF201" s="111"/>
      <c r="LG201" s="111"/>
      <c r="LH201" s="111"/>
      <c r="LI201" s="111"/>
      <c r="LJ201" s="111"/>
      <c r="LK201" s="111"/>
      <c r="LL201" s="111"/>
      <c r="LM201" s="111"/>
      <c r="LN201" s="111"/>
      <c r="LO201" s="111"/>
      <c r="LP201" s="111"/>
      <c r="LQ201" s="111"/>
      <c r="LR201" s="111"/>
      <c r="LS201" s="111"/>
      <c r="LT201" s="111"/>
      <c r="LU201" s="111"/>
      <c r="LV201" s="111"/>
      <c r="LW201" s="111"/>
      <c r="LX201" s="111"/>
      <c r="LY201" s="111"/>
      <c r="LZ201" s="111"/>
      <c r="MA201" s="111"/>
      <c r="MB201" s="111"/>
      <c r="MC201" s="111"/>
      <c r="MD201" s="111"/>
      <c r="ME201" s="111"/>
      <c r="MF201" s="111"/>
      <c r="MG201" s="111"/>
      <c r="MH201" s="111"/>
      <c r="MI201" s="111"/>
      <c r="MJ201" s="111"/>
      <c r="MK201" s="111"/>
      <c r="ML201" s="111"/>
      <c r="MM201" s="111"/>
      <c r="MN201" s="111"/>
      <c r="MO201" s="111"/>
      <c r="MP201" s="111"/>
      <c r="MQ201" s="111"/>
      <c r="MR201" s="111"/>
      <c r="MS201" s="111"/>
      <c r="MT201" s="111"/>
      <c r="MU201" s="111"/>
      <c r="MV201" s="111"/>
      <c r="MW201" s="111"/>
      <c r="MX201" s="111"/>
      <c r="MY201" s="111"/>
      <c r="MZ201" s="111"/>
      <c r="NA201" s="111"/>
      <c r="NB201" s="111"/>
      <c r="NC201" s="111"/>
      <c r="ND201" s="111"/>
      <c r="NE201" s="111"/>
      <c r="NF201" s="111"/>
      <c r="NG201" s="111"/>
      <c r="NH201" s="111"/>
      <c r="NI201" s="111"/>
      <c r="NJ201" s="111"/>
      <c r="NK201" s="111"/>
      <c r="NL201" s="111"/>
      <c r="NM201" s="111"/>
      <c r="NN201" s="111"/>
      <c r="NO201" s="111"/>
      <c r="NP201" s="111"/>
      <c r="NQ201" s="111"/>
      <c r="NR201" s="111"/>
      <c r="NS201" s="111"/>
      <c r="NT201" s="111"/>
      <c r="NU201" s="111"/>
      <c r="NV201" s="111"/>
      <c r="NW201" s="111"/>
      <c r="NX201" s="111"/>
      <c r="NY201" s="111"/>
      <c r="NZ201" s="111"/>
      <c r="OA201" s="111"/>
      <c r="OB201" s="111"/>
      <c r="OC201" s="111"/>
      <c r="OD201" s="111"/>
      <c r="OE201" s="111"/>
      <c r="OF201" s="111"/>
      <c r="OG201" s="111"/>
      <c r="OH201" s="111"/>
      <c r="OI201" s="111"/>
      <c r="OJ201" s="111"/>
      <c r="OK201" s="111"/>
      <c r="OL201" s="111"/>
      <c r="OM201" s="111"/>
      <c r="ON201" s="111"/>
      <c r="OO201" s="111"/>
      <c r="OP201" s="111"/>
      <c r="OQ201" s="111"/>
      <c r="OR201" s="111"/>
      <c r="OS201" s="111"/>
      <c r="OT201" s="111"/>
      <c r="OU201" s="111"/>
      <c r="OV201" s="111"/>
      <c r="OW201" s="111"/>
      <c r="OX201" s="111"/>
      <c r="OY201" s="111"/>
      <c r="OZ201" s="111"/>
      <c r="PA201" s="111"/>
      <c r="PB201" s="111"/>
      <c r="PC201" s="111"/>
      <c r="PD201" s="111"/>
      <c r="PE201" s="111"/>
      <c r="PF201" s="111"/>
      <c r="PG201" s="111"/>
      <c r="PH201" s="111"/>
      <c r="PI201" s="111"/>
      <c r="PJ201" s="111"/>
      <c r="PK201" s="111"/>
      <c r="PL201" s="111"/>
      <c r="PM201" s="111"/>
      <c r="PN201" s="111"/>
      <c r="PO201" s="111"/>
      <c r="PP201" s="111"/>
      <c r="PQ201" s="111"/>
      <c r="PR201" s="111"/>
      <c r="PS201" s="111"/>
      <c r="PT201" s="111"/>
      <c r="PU201" s="111"/>
      <c r="PV201" s="111"/>
      <c r="PW201" s="111"/>
      <c r="PX201" s="111"/>
      <c r="PY201" s="111"/>
      <c r="PZ201" s="111"/>
      <c r="QA201" s="111"/>
      <c r="QB201" s="111"/>
      <c r="QC201" s="111"/>
      <c r="QD201" s="111"/>
      <c r="QE201" s="111"/>
      <c r="QF201" s="111"/>
      <c r="QG201" s="111"/>
      <c r="QH201" s="111"/>
      <c r="QI201" s="111"/>
      <c r="QJ201" s="111"/>
      <c r="QK201" s="111"/>
      <c r="QL201" s="111"/>
      <c r="QM201" s="111"/>
      <c r="QN201" s="111"/>
      <c r="QO201" s="111"/>
      <c r="QP201" s="111"/>
      <c r="QQ201" s="111"/>
      <c r="QR201" s="111"/>
      <c r="QS201" s="111"/>
      <c r="QT201" s="111"/>
      <c r="QU201" s="111"/>
      <c r="QV201" s="111"/>
      <c r="QW201" s="111"/>
      <c r="QX201" s="111"/>
      <c r="QY201" s="111"/>
      <c r="QZ201" s="111"/>
      <c r="RA201" s="111"/>
      <c r="RB201" s="111"/>
      <c r="RC201" s="111"/>
      <c r="RD201" s="111"/>
      <c r="RE201" s="111"/>
      <c r="RF201" s="111"/>
      <c r="RG201" s="111"/>
      <c r="RH201" s="111"/>
      <c r="RI201" s="111"/>
      <c r="RJ201" s="111"/>
      <c r="RK201" s="111"/>
      <c r="RL201" s="111"/>
      <c r="RM201" s="111"/>
      <c r="RN201" s="111"/>
      <c r="RO201" s="111"/>
      <c r="RP201" s="111"/>
      <c r="RQ201" s="111"/>
      <c r="RR201" s="111"/>
      <c r="RS201" s="111"/>
      <c r="RT201" s="111"/>
      <c r="RU201" s="111"/>
      <c r="RV201" s="111"/>
      <c r="RW201" s="111"/>
      <c r="RX201" s="111"/>
      <c r="RY201" s="111"/>
      <c r="RZ201" s="111"/>
      <c r="SA201" s="111"/>
      <c r="SB201" s="111"/>
      <c r="SC201" s="111"/>
      <c r="SD201" s="111"/>
      <c r="SE201" s="111"/>
      <c r="SF201" s="111"/>
      <c r="SG201" s="111"/>
      <c r="SH201" s="111"/>
      <c r="SI201" s="111"/>
      <c r="SJ201" s="111"/>
      <c r="SK201" s="111"/>
      <c r="SL201" s="111"/>
      <c r="SM201" s="111"/>
      <c r="SN201" s="111"/>
      <c r="SO201" s="111"/>
      <c r="SP201" s="111"/>
      <c r="SQ201" s="111"/>
      <c r="SR201" s="111"/>
      <c r="SS201" s="111"/>
      <c r="ST201" s="111"/>
      <c r="SU201" s="111"/>
      <c r="SV201" s="111"/>
      <c r="SW201" s="111"/>
      <c r="SX201" s="111"/>
      <c r="SY201" s="111"/>
      <c r="SZ201" s="111"/>
      <c r="TA201" s="111"/>
      <c r="TB201" s="111"/>
      <c r="TC201" s="111"/>
      <c r="TD201" s="111"/>
      <c r="TE201" s="111"/>
      <c r="TF201" s="111"/>
      <c r="TG201" s="111"/>
      <c r="TH201" s="111"/>
      <c r="TI201" s="111"/>
      <c r="TJ201" s="111"/>
      <c r="TK201" s="111"/>
      <c r="TL201" s="111"/>
      <c r="TM201" s="111"/>
      <c r="TN201" s="111"/>
    </row>
    <row r="202" spans="1:534" x14ac:dyDescent="0.2">
      <c r="A202" s="111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7"/>
      <c r="CC202" s="117"/>
      <c r="CD202" s="111"/>
      <c r="CE202" s="111"/>
      <c r="CF202" s="111"/>
      <c r="CG202" s="117"/>
      <c r="CH202" s="117"/>
      <c r="CI202" s="111"/>
      <c r="CJ202" s="111"/>
      <c r="CK202" s="111"/>
      <c r="CL202" s="117"/>
      <c r="CM202" s="111"/>
      <c r="CN202" s="117"/>
      <c r="CO202" s="117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  <c r="DJ202" s="111"/>
      <c r="DK202" s="111"/>
      <c r="DL202" s="111"/>
      <c r="DM202" s="111"/>
      <c r="DN202" s="111"/>
      <c r="DO202" s="111"/>
      <c r="DP202" s="111"/>
      <c r="DQ202" s="111"/>
      <c r="DR202" s="111"/>
      <c r="DS202" s="111"/>
      <c r="DT202" s="111"/>
      <c r="DU202" s="111"/>
      <c r="DV202" s="111"/>
      <c r="DW202" s="111"/>
      <c r="DX202" s="111"/>
      <c r="DY202" s="111"/>
      <c r="DZ202" s="111"/>
      <c r="EA202" s="111"/>
      <c r="EB202" s="111"/>
      <c r="EC202" s="111"/>
      <c r="ED202" s="111"/>
      <c r="EE202" s="111"/>
      <c r="EF202" s="111"/>
      <c r="EG202" s="111"/>
      <c r="EH202" s="111"/>
      <c r="EI202" s="111"/>
      <c r="EJ202" s="111"/>
      <c r="EK202" s="111"/>
      <c r="EL202" s="111"/>
      <c r="EM202" s="111"/>
      <c r="EN202" s="111"/>
      <c r="EO202" s="111"/>
      <c r="EP202" s="111"/>
      <c r="EQ202" s="111"/>
      <c r="ER202" s="111"/>
      <c r="ES202" s="111"/>
      <c r="ET202" s="111"/>
      <c r="EU202" s="111"/>
      <c r="EV202" s="111"/>
      <c r="EW202" s="111"/>
      <c r="EX202" s="111"/>
      <c r="EY202" s="111"/>
      <c r="EZ202" s="111"/>
      <c r="FA202" s="111"/>
      <c r="FB202" s="111"/>
      <c r="FC202" s="111"/>
      <c r="FD202" s="111"/>
      <c r="FE202" s="111"/>
      <c r="FF202" s="111"/>
      <c r="FG202" s="111"/>
      <c r="FH202" s="111"/>
      <c r="FI202" s="111"/>
      <c r="FJ202" s="111"/>
      <c r="FK202" s="111"/>
      <c r="FL202" s="111"/>
      <c r="FM202" s="111"/>
      <c r="FN202" s="111"/>
      <c r="FO202" s="111"/>
      <c r="FP202" s="111"/>
      <c r="FQ202" s="111"/>
      <c r="FR202" s="111"/>
      <c r="FS202" s="111"/>
      <c r="FT202" s="111"/>
      <c r="FU202" s="111"/>
      <c r="FV202" s="111"/>
      <c r="FW202" s="111"/>
      <c r="FX202" s="111"/>
      <c r="FY202" s="111"/>
      <c r="FZ202" s="111"/>
      <c r="GA202" s="111"/>
      <c r="GB202" s="111"/>
      <c r="GC202" s="111"/>
      <c r="GD202" s="111"/>
      <c r="GE202" s="111"/>
      <c r="GF202" s="111"/>
      <c r="GG202" s="111"/>
      <c r="GH202" s="111"/>
      <c r="GI202" s="111"/>
      <c r="GJ202" s="111"/>
      <c r="GK202" s="111"/>
      <c r="GL202" s="111"/>
      <c r="GM202" s="111"/>
      <c r="GN202" s="111"/>
      <c r="GO202" s="111"/>
      <c r="GP202" s="111"/>
      <c r="GQ202" s="111"/>
      <c r="GR202" s="111"/>
      <c r="GS202" s="111"/>
      <c r="GT202" s="111"/>
      <c r="GU202" s="111"/>
      <c r="GV202" s="111"/>
      <c r="GW202" s="111"/>
      <c r="GX202" s="111"/>
      <c r="GY202" s="111"/>
      <c r="GZ202" s="111"/>
      <c r="HA202" s="111"/>
      <c r="HB202" s="111"/>
      <c r="HC202" s="111"/>
      <c r="HD202" s="111"/>
      <c r="HE202" s="111"/>
      <c r="HF202" s="111"/>
      <c r="HG202" s="116"/>
      <c r="HH202" s="111"/>
      <c r="HI202" s="111"/>
      <c r="HJ202" s="111"/>
      <c r="HK202" s="111"/>
      <c r="HL202" s="111"/>
      <c r="HM202" s="111"/>
      <c r="HN202" s="111"/>
      <c r="HO202" s="111"/>
      <c r="HP202" s="111"/>
      <c r="HQ202" s="111"/>
      <c r="HR202" s="111"/>
      <c r="HS202" s="111"/>
      <c r="HT202" s="111"/>
      <c r="HU202" s="111"/>
      <c r="HV202" s="111"/>
      <c r="HW202" s="111"/>
      <c r="HX202" s="111"/>
      <c r="HY202" s="111"/>
      <c r="HZ202" s="111"/>
      <c r="IA202" s="111"/>
      <c r="IB202" s="111"/>
      <c r="IC202" s="111"/>
      <c r="ID202" s="111"/>
      <c r="IE202" s="111"/>
      <c r="IF202" s="111"/>
      <c r="IG202" s="111"/>
      <c r="IH202" s="111"/>
      <c r="II202" s="111"/>
      <c r="IJ202" s="111"/>
      <c r="IK202" s="111"/>
      <c r="IL202" s="111"/>
      <c r="IM202" s="111"/>
      <c r="IN202" s="111"/>
      <c r="IO202" s="111"/>
      <c r="IP202" s="111"/>
      <c r="IQ202" s="111"/>
      <c r="IR202" s="111"/>
      <c r="IS202" s="111"/>
      <c r="IT202" s="111"/>
      <c r="IU202" s="111"/>
      <c r="IV202" s="111"/>
      <c r="IW202" s="111"/>
      <c r="IX202" s="111"/>
      <c r="IY202" s="111"/>
      <c r="IZ202" s="111"/>
      <c r="JA202" s="111"/>
      <c r="JB202" s="111"/>
      <c r="JC202" s="111"/>
      <c r="JD202" s="111"/>
      <c r="JE202" s="111"/>
      <c r="JF202" s="111"/>
      <c r="JG202" s="111"/>
      <c r="JH202" s="111"/>
      <c r="JI202" s="111"/>
      <c r="JJ202" s="111"/>
      <c r="JK202" s="111"/>
      <c r="JL202" s="111"/>
      <c r="JM202" s="111"/>
      <c r="JN202" s="111"/>
      <c r="JO202" s="111"/>
      <c r="JP202" s="111"/>
      <c r="JQ202" s="111"/>
      <c r="JR202" s="111"/>
      <c r="JS202" s="111"/>
      <c r="JT202" s="111"/>
      <c r="JU202" s="111"/>
      <c r="JV202" s="111"/>
      <c r="JW202" s="111"/>
      <c r="JX202" s="111"/>
      <c r="JY202" s="111"/>
      <c r="JZ202" s="111"/>
      <c r="KA202" s="111"/>
      <c r="KB202" s="111"/>
      <c r="KC202" s="111"/>
      <c r="KD202" s="111"/>
      <c r="KE202" s="111"/>
      <c r="KF202" s="111"/>
      <c r="KG202" s="111"/>
      <c r="KH202" s="111"/>
      <c r="KI202" s="111"/>
      <c r="KJ202" s="111"/>
      <c r="KK202" s="111"/>
      <c r="KL202" s="111"/>
      <c r="KM202" s="111"/>
      <c r="KN202" s="111"/>
      <c r="KO202" s="111"/>
      <c r="KP202" s="111"/>
      <c r="KQ202" s="111"/>
      <c r="KR202" s="111"/>
      <c r="KS202" s="111"/>
      <c r="KT202" s="111"/>
      <c r="KU202" s="111"/>
      <c r="KV202" s="111"/>
      <c r="KW202" s="111"/>
      <c r="KX202" s="111"/>
      <c r="KY202" s="111"/>
      <c r="KZ202" s="111"/>
      <c r="LA202" s="111"/>
      <c r="LB202" s="111"/>
      <c r="LC202" s="111"/>
      <c r="LD202" s="111"/>
      <c r="LE202" s="111"/>
      <c r="LF202" s="111"/>
      <c r="LG202" s="111"/>
      <c r="LH202" s="111"/>
      <c r="LI202" s="111"/>
      <c r="LJ202" s="111"/>
      <c r="LK202" s="111"/>
      <c r="LL202" s="111"/>
      <c r="LM202" s="111"/>
      <c r="LN202" s="111"/>
      <c r="LO202" s="111"/>
      <c r="LP202" s="111"/>
      <c r="LQ202" s="111"/>
      <c r="LR202" s="111"/>
      <c r="LS202" s="111"/>
      <c r="LT202" s="111"/>
      <c r="LU202" s="111"/>
      <c r="LV202" s="111"/>
      <c r="LW202" s="111"/>
      <c r="LX202" s="111"/>
      <c r="LY202" s="111"/>
      <c r="LZ202" s="111"/>
      <c r="MA202" s="111"/>
      <c r="MB202" s="111"/>
      <c r="MC202" s="111"/>
      <c r="MD202" s="111"/>
      <c r="ME202" s="111"/>
      <c r="MF202" s="111"/>
      <c r="MG202" s="111"/>
      <c r="MH202" s="111"/>
      <c r="MI202" s="111"/>
      <c r="MJ202" s="111"/>
      <c r="MK202" s="111"/>
      <c r="ML202" s="111"/>
      <c r="MM202" s="111"/>
      <c r="MN202" s="111"/>
      <c r="MO202" s="111"/>
      <c r="MP202" s="111"/>
      <c r="MQ202" s="111"/>
      <c r="MR202" s="111"/>
      <c r="MS202" s="111"/>
      <c r="MT202" s="111"/>
      <c r="MU202" s="111"/>
      <c r="MV202" s="111"/>
      <c r="MW202" s="111"/>
      <c r="MX202" s="111"/>
      <c r="MY202" s="111"/>
      <c r="MZ202" s="111"/>
      <c r="NA202" s="111"/>
      <c r="NB202" s="111"/>
      <c r="NC202" s="111"/>
      <c r="ND202" s="111"/>
      <c r="NE202" s="111"/>
      <c r="NF202" s="111"/>
      <c r="NG202" s="111"/>
      <c r="NH202" s="111"/>
      <c r="NI202" s="111"/>
      <c r="NJ202" s="111"/>
      <c r="NK202" s="111"/>
      <c r="NL202" s="111"/>
      <c r="NM202" s="111"/>
      <c r="NN202" s="111"/>
      <c r="NO202" s="111"/>
      <c r="NP202" s="111"/>
      <c r="NQ202" s="111"/>
      <c r="NR202" s="111"/>
      <c r="NS202" s="111"/>
      <c r="NT202" s="111"/>
      <c r="NU202" s="111"/>
      <c r="NV202" s="111"/>
      <c r="NW202" s="111"/>
      <c r="NX202" s="111"/>
      <c r="NY202" s="111"/>
      <c r="NZ202" s="111"/>
      <c r="OA202" s="111"/>
      <c r="OB202" s="111"/>
      <c r="OC202" s="111"/>
      <c r="OD202" s="111"/>
      <c r="OE202" s="111"/>
      <c r="OF202" s="111"/>
      <c r="OG202" s="111"/>
      <c r="OH202" s="111"/>
      <c r="OI202" s="111"/>
      <c r="OJ202" s="111"/>
      <c r="OK202" s="111"/>
      <c r="OL202" s="111"/>
      <c r="OM202" s="111"/>
      <c r="ON202" s="111"/>
      <c r="OO202" s="111"/>
      <c r="OP202" s="111"/>
      <c r="OQ202" s="111"/>
      <c r="OR202" s="111"/>
      <c r="OS202" s="111"/>
      <c r="OT202" s="111"/>
      <c r="OU202" s="111"/>
      <c r="OV202" s="111"/>
      <c r="OW202" s="111"/>
      <c r="OX202" s="111"/>
      <c r="OY202" s="111"/>
      <c r="OZ202" s="111"/>
      <c r="PA202" s="111"/>
      <c r="PB202" s="111"/>
      <c r="PC202" s="111"/>
      <c r="PD202" s="111"/>
      <c r="PE202" s="111"/>
      <c r="PF202" s="111"/>
      <c r="PG202" s="111"/>
      <c r="PH202" s="111"/>
      <c r="PI202" s="111"/>
      <c r="PJ202" s="111"/>
      <c r="PK202" s="111"/>
      <c r="PL202" s="111"/>
      <c r="PM202" s="111"/>
      <c r="PN202" s="111"/>
      <c r="PO202" s="111"/>
      <c r="PP202" s="111"/>
      <c r="PQ202" s="111"/>
      <c r="PR202" s="111"/>
      <c r="PS202" s="111"/>
      <c r="PT202" s="111"/>
      <c r="PU202" s="111"/>
      <c r="PV202" s="111"/>
      <c r="PW202" s="111"/>
      <c r="PX202" s="111"/>
      <c r="PY202" s="111"/>
      <c r="PZ202" s="111"/>
      <c r="QA202" s="111"/>
      <c r="QB202" s="111"/>
      <c r="QC202" s="111"/>
      <c r="QD202" s="111"/>
      <c r="QE202" s="111"/>
      <c r="QF202" s="111"/>
      <c r="QG202" s="111"/>
      <c r="QH202" s="111"/>
      <c r="QI202" s="111"/>
      <c r="QJ202" s="111"/>
      <c r="QK202" s="111"/>
      <c r="QL202" s="111"/>
      <c r="QM202" s="111"/>
      <c r="QN202" s="111"/>
      <c r="QO202" s="111"/>
      <c r="QP202" s="111"/>
      <c r="QQ202" s="111"/>
      <c r="QR202" s="111"/>
      <c r="QS202" s="111"/>
      <c r="QT202" s="111"/>
      <c r="QU202" s="111"/>
      <c r="QV202" s="111"/>
      <c r="QW202" s="111"/>
      <c r="QX202" s="111"/>
      <c r="QY202" s="111"/>
      <c r="QZ202" s="111"/>
      <c r="RA202" s="111"/>
      <c r="RB202" s="111"/>
      <c r="RC202" s="111"/>
      <c r="RD202" s="111"/>
      <c r="RE202" s="111"/>
      <c r="RF202" s="111"/>
      <c r="RG202" s="111"/>
      <c r="RH202" s="111"/>
      <c r="RI202" s="111"/>
      <c r="RJ202" s="111"/>
      <c r="RK202" s="111"/>
      <c r="RL202" s="111"/>
      <c r="RM202" s="111"/>
      <c r="RN202" s="111"/>
      <c r="RO202" s="111"/>
      <c r="RP202" s="111"/>
      <c r="RQ202" s="111"/>
      <c r="RR202" s="111"/>
      <c r="RS202" s="111"/>
      <c r="RT202" s="111"/>
      <c r="RU202" s="111"/>
      <c r="RV202" s="111"/>
      <c r="RW202" s="111"/>
      <c r="RX202" s="111"/>
      <c r="RY202" s="111"/>
      <c r="RZ202" s="111"/>
      <c r="SA202" s="111"/>
      <c r="SB202" s="111"/>
      <c r="SC202" s="111"/>
      <c r="SD202" s="111"/>
      <c r="SE202" s="111"/>
      <c r="SF202" s="111"/>
      <c r="SG202" s="111"/>
      <c r="SH202" s="111"/>
      <c r="SI202" s="111"/>
      <c r="SJ202" s="111"/>
      <c r="SK202" s="111"/>
      <c r="SL202" s="111"/>
      <c r="SM202" s="111"/>
      <c r="SN202" s="111"/>
      <c r="SO202" s="111"/>
      <c r="SP202" s="111"/>
      <c r="SQ202" s="111"/>
      <c r="SR202" s="111"/>
      <c r="SS202" s="111"/>
      <c r="ST202" s="111"/>
      <c r="SU202" s="111"/>
      <c r="SV202" s="111"/>
      <c r="SW202" s="111"/>
      <c r="SX202" s="111"/>
      <c r="SY202" s="111"/>
      <c r="SZ202" s="111"/>
      <c r="TA202" s="111"/>
      <c r="TB202" s="111"/>
      <c r="TC202" s="111"/>
      <c r="TD202" s="111"/>
      <c r="TE202" s="111"/>
      <c r="TF202" s="111"/>
      <c r="TG202" s="111"/>
      <c r="TH202" s="111"/>
      <c r="TI202" s="111"/>
      <c r="TJ202" s="111"/>
      <c r="TK202" s="111"/>
      <c r="TL202" s="111"/>
      <c r="TM202" s="111"/>
      <c r="TN202" s="111"/>
    </row>
    <row r="203" spans="1:534" x14ac:dyDescent="0.2">
      <c r="A203" s="111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7"/>
      <c r="CC203" s="117"/>
      <c r="CD203" s="111"/>
      <c r="CE203" s="111"/>
      <c r="CF203" s="111"/>
      <c r="CG203" s="117"/>
      <c r="CH203" s="117"/>
      <c r="CI203" s="111"/>
      <c r="CJ203" s="111"/>
      <c r="CK203" s="111"/>
      <c r="CL203" s="117"/>
      <c r="CM203" s="111"/>
      <c r="CN203" s="117"/>
      <c r="CO203" s="117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  <c r="HG203" s="116"/>
      <c r="HH203" s="111"/>
      <c r="HI203" s="111"/>
      <c r="HJ203" s="111"/>
      <c r="HK203" s="111"/>
      <c r="HL203" s="111"/>
      <c r="HM203" s="111"/>
      <c r="HN203" s="111"/>
      <c r="HO203" s="111"/>
      <c r="HP203" s="111"/>
      <c r="HQ203" s="111"/>
      <c r="HR203" s="111"/>
      <c r="HS203" s="111"/>
      <c r="HT203" s="111"/>
      <c r="HU203" s="111"/>
      <c r="HV203" s="111"/>
      <c r="HW203" s="111"/>
      <c r="HX203" s="111"/>
      <c r="HY203" s="111"/>
      <c r="HZ203" s="111"/>
      <c r="IA203" s="111"/>
      <c r="IB203" s="111"/>
      <c r="IC203" s="111"/>
      <c r="ID203" s="111"/>
      <c r="IE203" s="111"/>
      <c r="IF203" s="111"/>
      <c r="IG203" s="111"/>
      <c r="IH203" s="111"/>
      <c r="II203" s="111"/>
      <c r="IJ203" s="111"/>
      <c r="IK203" s="111"/>
      <c r="IL203" s="111"/>
      <c r="IM203" s="111"/>
      <c r="IN203" s="111"/>
      <c r="IO203" s="111"/>
      <c r="IP203" s="111"/>
      <c r="IQ203" s="111"/>
      <c r="IR203" s="111"/>
      <c r="IS203" s="111"/>
      <c r="IT203" s="111"/>
      <c r="IU203" s="111"/>
      <c r="IV203" s="111"/>
      <c r="IW203" s="111"/>
      <c r="IX203" s="111"/>
      <c r="IY203" s="111"/>
      <c r="IZ203" s="111"/>
      <c r="JA203" s="111"/>
      <c r="JB203" s="111"/>
      <c r="JC203" s="111"/>
      <c r="JD203" s="111"/>
      <c r="JE203" s="111"/>
      <c r="JF203" s="111"/>
      <c r="JG203" s="111"/>
      <c r="JH203" s="111"/>
      <c r="JI203" s="111"/>
      <c r="JJ203" s="111"/>
      <c r="JK203" s="111"/>
      <c r="JL203" s="111"/>
      <c r="JM203" s="111"/>
      <c r="JN203" s="111"/>
      <c r="JO203" s="111"/>
      <c r="JP203" s="111"/>
      <c r="JQ203" s="111"/>
      <c r="JR203" s="111"/>
      <c r="JS203" s="111"/>
      <c r="JT203" s="111"/>
      <c r="JU203" s="111"/>
      <c r="JV203" s="111"/>
      <c r="JW203" s="111"/>
      <c r="JX203" s="111"/>
      <c r="JY203" s="111"/>
      <c r="JZ203" s="111"/>
      <c r="KA203" s="111"/>
      <c r="KB203" s="111"/>
      <c r="KC203" s="111"/>
      <c r="KD203" s="111"/>
      <c r="KE203" s="111"/>
      <c r="KF203" s="111"/>
      <c r="KG203" s="111"/>
      <c r="KH203" s="111"/>
      <c r="KI203" s="111"/>
      <c r="KJ203" s="111"/>
      <c r="KK203" s="111"/>
      <c r="KL203" s="111"/>
      <c r="KM203" s="111"/>
      <c r="KN203" s="111"/>
      <c r="KO203" s="111"/>
      <c r="KP203" s="111"/>
      <c r="KQ203" s="111"/>
      <c r="KR203" s="111"/>
      <c r="KS203" s="111"/>
      <c r="KT203" s="111"/>
      <c r="KU203" s="111"/>
      <c r="KV203" s="111"/>
      <c r="KW203" s="111"/>
      <c r="KX203" s="111"/>
      <c r="KY203" s="111"/>
      <c r="KZ203" s="111"/>
      <c r="LA203" s="111"/>
      <c r="LB203" s="111"/>
      <c r="LC203" s="111"/>
      <c r="LD203" s="111"/>
      <c r="LE203" s="111"/>
      <c r="LF203" s="111"/>
      <c r="LG203" s="111"/>
      <c r="LH203" s="111"/>
      <c r="LI203" s="111"/>
      <c r="LJ203" s="111"/>
      <c r="LK203" s="111"/>
      <c r="LL203" s="111"/>
      <c r="LM203" s="111"/>
      <c r="LN203" s="111"/>
      <c r="LO203" s="111"/>
      <c r="LP203" s="111"/>
      <c r="LQ203" s="111"/>
      <c r="LR203" s="111"/>
      <c r="LS203" s="111"/>
      <c r="LT203" s="111"/>
      <c r="LU203" s="111"/>
      <c r="LV203" s="111"/>
      <c r="LW203" s="111"/>
      <c r="LX203" s="111"/>
      <c r="LY203" s="111"/>
      <c r="LZ203" s="111"/>
      <c r="MA203" s="111"/>
      <c r="MB203" s="111"/>
      <c r="MC203" s="111"/>
      <c r="MD203" s="111"/>
      <c r="ME203" s="111"/>
      <c r="MF203" s="111"/>
      <c r="MG203" s="111"/>
      <c r="MH203" s="111"/>
      <c r="MI203" s="111"/>
      <c r="MJ203" s="111"/>
      <c r="MK203" s="111"/>
      <c r="ML203" s="111"/>
      <c r="MM203" s="111"/>
      <c r="MN203" s="111"/>
      <c r="MO203" s="111"/>
      <c r="MP203" s="111"/>
      <c r="MQ203" s="111"/>
      <c r="MR203" s="111"/>
      <c r="MS203" s="111"/>
      <c r="MT203" s="111"/>
      <c r="MU203" s="111"/>
      <c r="MV203" s="111"/>
      <c r="MW203" s="111"/>
      <c r="MX203" s="111"/>
      <c r="MY203" s="111"/>
      <c r="MZ203" s="111"/>
      <c r="NA203" s="111"/>
      <c r="NB203" s="111"/>
      <c r="NC203" s="111"/>
      <c r="ND203" s="111"/>
      <c r="NE203" s="111"/>
      <c r="NF203" s="111"/>
      <c r="NG203" s="111"/>
      <c r="NH203" s="111"/>
      <c r="NI203" s="111"/>
      <c r="NJ203" s="111"/>
      <c r="NK203" s="111"/>
      <c r="NL203" s="111"/>
      <c r="NM203" s="111"/>
      <c r="NN203" s="111"/>
      <c r="NO203" s="111"/>
      <c r="NP203" s="111"/>
      <c r="NQ203" s="111"/>
      <c r="NR203" s="111"/>
      <c r="NS203" s="111"/>
      <c r="NT203" s="111"/>
      <c r="NU203" s="111"/>
      <c r="NV203" s="111"/>
      <c r="NW203" s="111"/>
      <c r="NX203" s="111"/>
      <c r="NY203" s="111"/>
      <c r="NZ203" s="111"/>
      <c r="OA203" s="111"/>
      <c r="OB203" s="111"/>
      <c r="OC203" s="111"/>
      <c r="OD203" s="111"/>
      <c r="OE203" s="111"/>
      <c r="OF203" s="111"/>
      <c r="OG203" s="111"/>
      <c r="OH203" s="111"/>
      <c r="OI203" s="111"/>
      <c r="OJ203" s="111"/>
      <c r="OK203" s="111"/>
      <c r="OL203" s="111"/>
      <c r="OM203" s="111"/>
      <c r="ON203" s="111"/>
      <c r="OO203" s="111"/>
      <c r="OP203" s="111"/>
      <c r="OQ203" s="111"/>
      <c r="OR203" s="111"/>
      <c r="OS203" s="111"/>
      <c r="OT203" s="111"/>
      <c r="OU203" s="111"/>
      <c r="OV203" s="111"/>
      <c r="OW203" s="111"/>
      <c r="OX203" s="111"/>
      <c r="OY203" s="111"/>
      <c r="OZ203" s="111"/>
      <c r="PA203" s="111"/>
      <c r="PB203" s="111"/>
      <c r="PC203" s="111"/>
      <c r="PD203" s="111"/>
      <c r="PE203" s="111"/>
      <c r="PF203" s="111"/>
      <c r="PG203" s="111"/>
      <c r="PH203" s="111"/>
      <c r="PI203" s="111"/>
      <c r="PJ203" s="111"/>
      <c r="PK203" s="111"/>
      <c r="PL203" s="111"/>
      <c r="PM203" s="111"/>
      <c r="PN203" s="111"/>
      <c r="PO203" s="111"/>
      <c r="PP203" s="111"/>
      <c r="PQ203" s="111"/>
      <c r="PR203" s="111"/>
      <c r="PS203" s="111"/>
      <c r="PT203" s="111"/>
      <c r="PU203" s="111"/>
      <c r="PV203" s="111"/>
      <c r="PW203" s="111"/>
      <c r="PX203" s="111"/>
      <c r="PY203" s="111"/>
      <c r="PZ203" s="111"/>
      <c r="QA203" s="111"/>
      <c r="QB203" s="111"/>
      <c r="QC203" s="111"/>
      <c r="QD203" s="111"/>
      <c r="QE203" s="111"/>
      <c r="QF203" s="111"/>
      <c r="QG203" s="111"/>
      <c r="QH203" s="111"/>
      <c r="QI203" s="111"/>
      <c r="QJ203" s="111"/>
      <c r="QK203" s="111"/>
      <c r="QL203" s="111"/>
      <c r="QM203" s="111"/>
      <c r="QN203" s="111"/>
      <c r="QO203" s="111"/>
      <c r="QP203" s="111"/>
      <c r="QQ203" s="111"/>
      <c r="QR203" s="111"/>
      <c r="QS203" s="111"/>
      <c r="QT203" s="111"/>
      <c r="QU203" s="111"/>
      <c r="QV203" s="111"/>
      <c r="QW203" s="111"/>
      <c r="QX203" s="111"/>
      <c r="QY203" s="111"/>
      <c r="QZ203" s="111"/>
      <c r="RA203" s="111"/>
      <c r="RB203" s="111"/>
      <c r="RC203" s="111"/>
      <c r="RD203" s="111"/>
      <c r="RE203" s="111"/>
      <c r="RF203" s="111"/>
      <c r="RG203" s="111"/>
      <c r="RH203" s="111"/>
      <c r="RI203" s="111"/>
      <c r="RJ203" s="111"/>
      <c r="RK203" s="111"/>
      <c r="RL203" s="111"/>
      <c r="RM203" s="111"/>
      <c r="RN203" s="111"/>
      <c r="RO203" s="111"/>
      <c r="RP203" s="111"/>
      <c r="RQ203" s="111"/>
      <c r="RR203" s="111"/>
      <c r="RS203" s="111"/>
      <c r="RT203" s="111"/>
      <c r="RU203" s="111"/>
      <c r="RV203" s="111"/>
      <c r="RW203" s="111"/>
      <c r="RX203" s="111"/>
      <c r="RY203" s="111"/>
      <c r="RZ203" s="111"/>
      <c r="SA203" s="111"/>
      <c r="SB203" s="111"/>
      <c r="SC203" s="111"/>
      <c r="SD203" s="111"/>
      <c r="SE203" s="111"/>
      <c r="SF203" s="111"/>
      <c r="SG203" s="111"/>
      <c r="SH203" s="111"/>
      <c r="SI203" s="111"/>
      <c r="SJ203" s="111"/>
      <c r="SK203" s="111"/>
      <c r="SL203" s="111"/>
      <c r="SM203" s="111"/>
      <c r="SN203" s="111"/>
      <c r="SO203" s="111"/>
      <c r="SP203" s="111"/>
      <c r="SQ203" s="111"/>
      <c r="SR203" s="111"/>
      <c r="SS203" s="111"/>
      <c r="ST203" s="111"/>
      <c r="SU203" s="111"/>
      <c r="SV203" s="111"/>
      <c r="SW203" s="111"/>
      <c r="SX203" s="111"/>
      <c r="SY203" s="111"/>
      <c r="SZ203" s="111"/>
      <c r="TA203" s="111"/>
      <c r="TB203" s="111"/>
      <c r="TC203" s="111"/>
      <c r="TD203" s="111"/>
      <c r="TE203" s="111"/>
      <c r="TF203" s="111"/>
      <c r="TG203" s="111"/>
      <c r="TH203" s="111"/>
      <c r="TI203" s="111"/>
      <c r="TJ203" s="111"/>
      <c r="TK203" s="111"/>
      <c r="TL203" s="111"/>
      <c r="TM203" s="111"/>
      <c r="TN203" s="111"/>
    </row>
    <row r="204" spans="1:534" x14ac:dyDescent="0.2">
      <c r="A204" s="111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7"/>
      <c r="CC204" s="117"/>
      <c r="CD204" s="111"/>
      <c r="CE204" s="111"/>
      <c r="CF204" s="111"/>
      <c r="CG204" s="117"/>
      <c r="CH204" s="117"/>
      <c r="CI204" s="111"/>
      <c r="CJ204" s="111"/>
      <c r="CK204" s="111"/>
      <c r="CL204" s="117"/>
      <c r="CM204" s="111"/>
      <c r="CN204" s="117"/>
      <c r="CO204" s="117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  <c r="HG204" s="116"/>
      <c r="HH204" s="111"/>
      <c r="HI204" s="111"/>
      <c r="HJ204" s="111"/>
      <c r="HK204" s="111"/>
      <c r="HL204" s="111"/>
      <c r="HM204" s="111"/>
      <c r="HN204" s="111"/>
      <c r="HO204" s="111"/>
      <c r="HP204" s="111"/>
      <c r="HQ204" s="111"/>
      <c r="HR204" s="111"/>
      <c r="HS204" s="111"/>
      <c r="HT204" s="111"/>
      <c r="HU204" s="111"/>
      <c r="HV204" s="111"/>
      <c r="HW204" s="111"/>
      <c r="HX204" s="111"/>
      <c r="HY204" s="111"/>
      <c r="HZ204" s="111"/>
      <c r="IA204" s="111"/>
      <c r="IB204" s="111"/>
      <c r="IC204" s="111"/>
      <c r="ID204" s="111"/>
      <c r="IE204" s="111"/>
      <c r="IF204" s="111"/>
      <c r="IG204" s="111"/>
      <c r="IH204" s="111"/>
      <c r="II204" s="111"/>
      <c r="IJ204" s="111"/>
      <c r="IK204" s="111"/>
      <c r="IL204" s="111"/>
      <c r="IM204" s="111"/>
      <c r="IN204" s="111"/>
      <c r="IO204" s="111"/>
      <c r="IP204" s="111"/>
      <c r="IQ204" s="111"/>
      <c r="IR204" s="111"/>
      <c r="IS204" s="111"/>
      <c r="IT204" s="111"/>
      <c r="IU204" s="111"/>
      <c r="IV204" s="111"/>
      <c r="IW204" s="111"/>
      <c r="IX204" s="111"/>
      <c r="IY204" s="111"/>
      <c r="IZ204" s="111"/>
      <c r="JA204" s="111"/>
      <c r="JB204" s="111"/>
      <c r="JC204" s="111"/>
      <c r="JD204" s="111"/>
      <c r="JE204" s="111"/>
      <c r="JF204" s="111"/>
      <c r="JG204" s="111"/>
      <c r="JH204" s="111"/>
      <c r="JI204" s="111"/>
      <c r="JJ204" s="111"/>
      <c r="JK204" s="111"/>
      <c r="JL204" s="111"/>
      <c r="JM204" s="111"/>
      <c r="JN204" s="111"/>
      <c r="JO204" s="111"/>
      <c r="JP204" s="111"/>
      <c r="JQ204" s="111"/>
      <c r="JR204" s="111"/>
      <c r="JS204" s="111"/>
      <c r="JT204" s="111"/>
      <c r="JU204" s="111"/>
      <c r="JV204" s="111"/>
      <c r="JW204" s="111"/>
      <c r="JX204" s="111"/>
      <c r="JY204" s="111"/>
      <c r="JZ204" s="111"/>
      <c r="KA204" s="111"/>
      <c r="KB204" s="111"/>
      <c r="KC204" s="111"/>
      <c r="KD204" s="111"/>
      <c r="KE204" s="111"/>
      <c r="KF204" s="111"/>
      <c r="KG204" s="111"/>
      <c r="KH204" s="111"/>
      <c r="KI204" s="111"/>
      <c r="KJ204" s="111"/>
      <c r="KK204" s="111"/>
      <c r="KL204" s="111"/>
      <c r="KM204" s="111"/>
      <c r="KN204" s="111"/>
      <c r="KO204" s="111"/>
      <c r="KP204" s="111"/>
      <c r="KQ204" s="111"/>
      <c r="KR204" s="111"/>
      <c r="KS204" s="111"/>
      <c r="KT204" s="111"/>
      <c r="KU204" s="111"/>
      <c r="KV204" s="111"/>
      <c r="KW204" s="111"/>
      <c r="KX204" s="111"/>
      <c r="KY204" s="111"/>
      <c r="KZ204" s="111"/>
      <c r="LA204" s="111"/>
      <c r="LB204" s="111"/>
      <c r="LC204" s="111"/>
      <c r="LD204" s="111"/>
      <c r="LE204" s="111"/>
      <c r="LF204" s="111"/>
      <c r="LG204" s="111"/>
      <c r="LH204" s="111"/>
      <c r="LI204" s="111"/>
      <c r="LJ204" s="111"/>
      <c r="LK204" s="111"/>
      <c r="LL204" s="111"/>
      <c r="LM204" s="111"/>
      <c r="LN204" s="111"/>
      <c r="LO204" s="111"/>
      <c r="LP204" s="111"/>
      <c r="LQ204" s="111"/>
      <c r="LR204" s="111"/>
      <c r="LS204" s="111"/>
      <c r="LT204" s="111"/>
      <c r="LU204" s="111"/>
      <c r="LV204" s="111"/>
      <c r="LW204" s="111"/>
      <c r="LX204" s="111"/>
      <c r="LY204" s="111"/>
      <c r="LZ204" s="111"/>
      <c r="MA204" s="111"/>
      <c r="MB204" s="111"/>
      <c r="MC204" s="111"/>
      <c r="MD204" s="111"/>
      <c r="ME204" s="111"/>
      <c r="MF204" s="111"/>
      <c r="MG204" s="111"/>
      <c r="MH204" s="111"/>
      <c r="MI204" s="111"/>
      <c r="MJ204" s="111"/>
      <c r="MK204" s="111"/>
      <c r="ML204" s="111"/>
      <c r="MM204" s="111"/>
      <c r="MN204" s="111"/>
      <c r="MO204" s="111"/>
      <c r="MP204" s="111"/>
      <c r="MQ204" s="111"/>
      <c r="MR204" s="111"/>
      <c r="MS204" s="111"/>
      <c r="MT204" s="111"/>
      <c r="MU204" s="111"/>
      <c r="MV204" s="111"/>
      <c r="MW204" s="111"/>
      <c r="MX204" s="111"/>
      <c r="MY204" s="111"/>
      <c r="MZ204" s="111"/>
      <c r="NA204" s="111"/>
      <c r="NB204" s="111"/>
      <c r="NC204" s="111"/>
      <c r="ND204" s="111"/>
      <c r="NE204" s="111"/>
      <c r="NF204" s="111"/>
      <c r="NG204" s="111"/>
      <c r="NH204" s="111"/>
      <c r="NI204" s="111"/>
      <c r="NJ204" s="111"/>
      <c r="NK204" s="111"/>
      <c r="NL204" s="111"/>
      <c r="NM204" s="111"/>
      <c r="NN204" s="111"/>
      <c r="NO204" s="111"/>
      <c r="NP204" s="111"/>
      <c r="NQ204" s="111"/>
      <c r="NR204" s="111"/>
      <c r="NS204" s="111"/>
      <c r="NT204" s="111"/>
      <c r="NU204" s="111"/>
      <c r="NV204" s="111"/>
      <c r="NW204" s="111"/>
      <c r="NX204" s="111"/>
      <c r="NY204" s="111"/>
      <c r="NZ204" s="111"/>
      <c r="OA204" s="111"/>
      <c r="OB204" s="111"/>
      <c r="OC204" s="111"/>
      <c r="OD204" s="111"/>
      <c r="OE204" s="111"/>
      <c r="OF204" s="111"/>
      <c r="OG204" s="111"/>
      <c r="OH204" s="111"/>
      <c r="OI204" s="111"/>
      <c r="OJ204" s="111"/>
      <c r="OK204" s="111"/>
      <c r="OL204" s="111"/>
      <c r="OM204" s="111"/>
      <c r="ON204" s="111"/>
      <c r="OO204" s="111"/>
      <c r="OP204" s="111"/>
      <c r="OQ204" s="111"/>
      <c r="OR204" s="111"/>
      <c r="OS204" s="111"/>
      <c r="OT204" s="111"/>
      <c r="OU204" s="111"/>
      <c r="OV204" s="111"/>
      <c r="OW204" s="111"/>
      <c r="OX204" s="111"/>
      <c r="OY204" s="111"/>
      <c r="OZ204" s="111"/>
      <c r="PA204" s="111"/>
      <c r="PB204" s="111"/>
      <c r="PC204" s="111"/>
      <c r="PD204" s="111"/>
      <c r="PE204" s="111"/>
      <c r="PF204" s="111"/>
      <c r="PG204" s="111"/>
      <c r="PH204" s="111"/>
      <c r="PI204" s="111"/>
      <c r="PJ204" s="111"/>
      <c r="PK204" s="111"/>
      <c r="PL204" s="111"/>
      <c r="PM204" s="111"/>
      <c r="PN204" s="111"/>
      <c r="PO204" s="111"/>
      <c r="PP204" s="111"/>
      <c r="PQ204" s="111"/>
      <c r="PR204" s="111"/>
      <c r="PS204" s="111"/>
      <c r="PT204" s="111"/>
      <c r="PU204" s="111"/>
      <c r="PV204" s="111"/>
      <c r="PW204" s="111"/>
      <c r="PX204" s="111"/>
      <c r="PY204" s="111"/>
      <c r="PZ204" s="111"/>
      <c r="QA204" s="111"/>
      <c r="QB204" s="111"/>
      <c r="QC204" s="111"/>
      <c r="QD204" s="111"/>
      <c r="QE204" s="111"/>
      <c r="QF204" s="111"/>
      <c r="QG204" s="111"/>
      <c r="QH204" s="111"/>
      <c r="QI204" s="111"/>
      <c r="QJ204" s="111"/>
      <c r="QK204" s="111"/>
      <c r="QL204" s="111"/>
      <c r="QM204" s="111"/>
      <c r="QN204" s="111"/>
      <c r="QO204" s="111"/>
      <c r="QP204" s="111"/>
      <c r="QQ204" s="111"/>
      <c r="QR204" s="111"/>
      <c r="QS204" s="111"/>
      <c r="QT204" s="111"/>
      <c r="QU204" s="111"/>
      <c r="QV204" s="111"/>
      <c r="QW204" s="111"/>
      <c r="QX204" s="111"/>
      <c r="QY204" s="111"/>
      <c r="QZ204" s="111"/>
      <c r="RA204" s="111"/>
      <c r="RB204" s="111"/>
      <c r="RC204" s="111"/>
      <c r="RD204" s="111"/>
      <c r="RE204" s="111"/>
      <c r="RF204" s="111"/>
      <c r="RG204" s="111"/>
      <c r="RH204" s="111"/>
      <c r="RI204" s="111"/>
      <c r="RJ204" s="111"/>
      <c r="RK204" s="111"/>
      <c r="RL204" s="111"/>
      <c r="RM204" s="111"/>
      <c r="RN204" s="111"/>
      <c r="RO204" s="111"/>
      <c r="RP204" s="111"/>
      <c r="RQ204" s="111"/>
      <c r="RR204" s="111"/>
      <c r="RS204" s="111"/>
      <c r="RT204" s="111"/>
      <c r="RU204" s="111"/>
      <c r="RV204" s="111"/>
      <c r="RW204" s="111"/>
      <c r="RX204" s="111"/>
      <c r="RY204" s="111"/>
      <c r="RZ204" s="111"/>
      <c r="SA204" s="111"/>
      <c r="SB204" s="111"/>
      <c r="SC204" s="111"/>
      <c r="SD204" s="111"/>
      <c r="SE204" s="111"/>
      <c r="SF204" s="111"/>
      <c r="SG204" s="111"/>
      <c r="SH204" s="111"/>
      <c r="SI204" s="111"/>
      <c r="SJ204" s="111"/>
      <c r="SK204" s="111"/>
      <c r="SL204" s="111"/>
      <c r="SM204" s="111"/>
      <c r="SN204" s="111"/>
      <c r="SO204" s="111"/>
      <c r="SP204" s="111"/>
      <c r="SQ204" s="111"/>
      <c r="SR204" s="111"/>
      <c r="SS204" s="111"/>
      <c r="ST204" s="111"/>
      <c r="SU204" s="111"/>
      <c r="SV204" s="111"/>
      <c r="SW204" s="111"/>
      <c r="SX204" s="111"/>
      <c r="SY204" s="111"/>
      <c r="SZ204" s="111"/>
      <c r="TA204" s="111"/>
      <c r="TB204" s="111"/>
      <c r="TC204" s="111"/>
      <c r="TD204" s="111"/>
      <c r="TE204" s="111"/>
      <c r="TF204" s="111"/>
      <c r="TG204" s="111"/>
      <c r="TH204" s="111"/>
      <c r="TI204" s="111"/>
      <c r="TJ204" s="111"/>
      <c r="TK204" s="111"/>
      <c r="TL204" s="111"/>
      <c r="TM204" s="111"/>
      <c r="TN204" s="111"/>
    </row>
    <row r="205" spans="1:534" x14ac:dyDescent="0.2">
      <c r="A205" s="111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7"/>
      <c r="CC205" s="117"/>
      <c r="CD205" s="111"/>
      <c r="CE205" s="111"/>
      <c r="CF205" s="111"/>
      <c r="CG205" s="117"/>
      <c r="CH205" s="117"/>
      <c r="CI205" s="111"/>
      <c r="CJ205" s="111"/>
      <c r="CK205" s="111"/>
      <c r="CL205" s="117"/>
      <c r="CM205" s="111"/>
      <c r="CN205" s="117"/>
      <c r="CO205" s="117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  <c r="HE205" s="111"/>
      <c r="HF205" s="111"/>
      <c r="HG205" s="116"/>
      <c r="HH205" s="111"/>
      <c r="HI205" s="111"/>
      <c r="HJ205" s="111"/>
      <c r="HK205" s="111"/>
      <c r="HL205" s="111"/>
      <c r="HM205" s="111"/>
      <c r="HN205" s="111"/>
      <c r="HO205" s="111"/>
      <c r="HP205" s="111"/>
      <c r="HQ205" s="111"/>
      <c r="HR205" s="111"/>
      <c r="HS205" s="111"/>
      <c r="HT205" s="111"/>
      <c r="HU205" s="111"/>
      <c r="HV205" s="111"/>
      <c r="HW205" s="111"/>
      <c r="HX205" s="111"/>
      <c r="HY205" s="111"/>
      <c r="HZ205" s="111"/>
      <c r="IA205" s="111"/>
      <c r="IB205" s="111"/>
      <c r="IC205" s="111"/>
      <c r="ID205" s="111"/>
      <c r="IE205" s="111"/>
      <c r="IF205" s="111"/>
      <c r="IG205" s="111"/>
      <c r="IH205" s="111"/>
      <c r="II205" s="111"/>
      <c r="IJ205" s="111"/>
      <c r="IK205" s="111"/>
      <c r="IL205" s="111"/>
      <c r="IM205" s="111"/>
      <c r="IN205" s="111"/>
      <c r="IO205" s="111"/>
      <c r="IP205" s="111"/>
      <c r="IQ205" s="111"/>
      <c r="IR205" s="111"/>
      <c r="IS205" s="111"/>
      <c r="IT205" s="111"/>
      <c r="IU205" s="111"/>
      <c r="IV205" s="111"/>
      <c r="IW205" s="111"/>
      <c r="IX205" s="111"/>
      <c r="IY205" s="111"/>
      <c r="IZ205" s="111"/>
      <c r="JA205" s="111"/>
      <c r="JB205" s="111"/>
      <c r="JC205" s="111"/>
      <c r="JD205" s="111"/>
      <c r="JE205" s="111"/>
      <c r="JF205" s="111"/>
      <c r="JG205" s="111"/>
      <c r="JH205" s="111"/>
      <c r="JI205" s="111"/>
      <c r="JJ205" s="111"/>
      <c r="JK205" s="111"/>
      <c r="JL205" s="111"/>
      <c r="JM205" s="111"/>
      <c r="JN205" s="111"/>
      <c r="JO205" s="111"/>
      <c r="JP205" s="111"/>
      <c r="JQ205" s="111"/>
      <c r="JR205" s="111"/>
      <c r="JS205" s="111"/>
      <c r="JT205" s="111"/>
      <c r="JU205" s="111"/>
      <c r="JV205" s="111"/>
      <c r="JW205" s="111"/>
      <c r="JX205" s="111"/>
      <c r="JY205" s="111"/>
      <c r="JZ205" s="111"/>
      <c r="KA205" s="111"/>
      <c r="KB205" s="111"/>
      <c r="KC205" s="111"/>
      <c r="KD205" s="111"/>
      <c r="KE205" s="111"/>
      <c r="KF205" s="111"/>
      <c r="KG205" s="111"/>
      <c r="KH205" s="111"/>
      <c r="KI205" s="111"/>
      <c r="KJ205" s="111"/>
      <c r="KK205" s="111"/>
      <c r="KL205" s="111"/>
      <c r="KM205" s="111"/>
      <c r="KN205" s="111"/>
      <c r="KO205" s="111"/>
      <c r="KP205" s="111"/>
      <c r="KQ205" s="111"/>
      <c r="KR205" s="111"/>
      <c r="KS205" s="111"/>
      <c r="KT205" s="111"/>
      <c r="KU205" s="111"/>
      <c r="KV205" s="111"/>
      <c r="KW205" s="111"/>
      <c r="KX205" s="111"/>
      <c r="KY205" s="111"/>
      <c r="KZ205" s="111"/>
      <c r="LA205" s="111"/>
      <c r="LB205" s="111"/>
      <c r="LC205" s="111"/>
      <c r="LD205" s="111"/>
      <c r="LE205" s="111"/>
      <c r="LF205" s="111"/>
      <c r="LG205" s="111"/>
      <c r="LH205" s="111"/>
      <c r="LI205" s="111"/>
      <c r="LJ205" s="111"/>
      <c r="LK205" s="111"/>
      <c r="LL205" s="111"/>
      <c r="LM205" s="111"/>
      <c r="LN205" s="111"/>
      <c r="LO205" s="111"/>
      <c r="LP205" s="111"/>
      <c r="LQ205" s="111"/>
      <c r="LR205" s="111"/>
      <c r="LS205" s="111"/>
      <c r="LT205" s="111"/>
      <c r="LU205" s="111"/>
      <c r="LV205" s="111"/>
      <c r="LW205" s="111"/>
      <c r="LX205" s="111"/>
      <c r="LY205" s="111"/>
      <c r="LZ205" s="111"/>
      <c r="MA205" s="111"/>
      <c r="MB205" s="111"/>
      <c r="MC205" s="111"/>
      <c r="MD205" s="111"/>
      <c r="ME205" s="111"/>
      <c r="MF205" s="111"/>
      <c r="MG205" s="111"/>
      <c r="MH205" s="111"/>
      <c r="MI205" s="111"/>
      <c r="MJ205" s="111"/>
      <c r="MK205" s="111"/>
      <c r="ML205" s="111"/>
      <c r="MM205" s="111"/>
      <c r="MN205" s="111"/>
      <c r="MO205" s="111"/>
      <c r="MP205" s="111"/>
      <c r="MQ205" s="111"/>
      <c r="MR205" s="111"/>
      <c r="MS205" s="111"/>
      <c r="MT205" s="111"/>
      <c r="MU205" s="111"/>
      <c r="MV205" s="111"/>
      <c r="MW205" s="111"/>
      <c r="MX205" s="111"/>
      <c r="MY205" s="111"/>
      <c r="MZ205" s="111"/>
      <c r="NA205" s="111"/>
      <c r="NB205" s="111"/>
      <c r="NC205" s="111"/>
      <c r="ND205" s="111"/>
      <c r="NE205" s="111"/>
      <c r="NF205" s="111"/>
      <c r="NG205" s="111"/>
      <c r="NH205" s="111"/>
      <c r="NI205" s="111"/>
      <c r="NJ205" s="111"/>
      <c r="NK205" s="111"/>
      <c r="NL205" s="111"/>
      <c r="NM205" s="111"/>
      <c r="NN205" s="111"/>
      <c r="NO205" s="111"/>
      <c r="NP205" s="111"/>
      <c r="NQ205" s="111"/>
      <c r="NR205" s="111"/>
      <c r="NS205" s="111"/>
      <c r="NT205" s="111"/>
      <c r="NU205" s="111"/>
      <c r="NV205" s="111"/>
      <c r="NW205" s="111"/>
      <c r="NX205" s="111"/>
      <c r="NY205" s="111"/>
      <c r="NZ205" s="111"/>
      <c r="OA205" s="111"/>
      <c r="OB205" s="111"/>
      <c r="OC205" s="111"/>
      <c r="OD205" s="111"/>
      <c r="OE205" s="111"/>
      <c r="OF205" s="111"/>
      <c r="OG205" s="111"/>
      <c r="OH205" s="111"/>
      <c r="OI205" s="111"/>
      <c r="OJ205" s="111"/>
      <c r="OK205" s="111"/>
      <c r="OL205" s="111"/>
      <c r="OM205" s="111"/>
      <c r="ON205" s="111"/>
      <c r="OO205" s="111"/>
      <c r="OP205" s="111"/>
      <c r="OQ205" s="111"/>
      <c r="OR205" s="111"/>
      <c r="OS205" s="111"/>
      <c r="OT205" s="111"/>
      <c r="OU205" s="111"/>
      <c r="OV205" s="111"/>
      <c r="OW205" s="111"/>
      <c r="OX205" s="111"/>
      <c r="OY205" s="111"/>
      <c r="OZ205" s="111"/>
      <c r="PA205" s="111"/>
      <c r="PB205" s="111"/>
      <c r="PC205" s="111"/>
      <c r="PD205" s="111"/>
      <c r="PE205" s="111"/>
      <c r="PF205" s="111"/>
      <c r="PG205" s="111"/>
      <c r="PH205" s="111"/>
      <c r="PI205" s="111"/>
      <c r="PJ205" s="111"/>
      <c r="PK205" s="111"/>
      <c r="PL205" s="111"/>
      <c r="PM205" s="111"/>
      <c r="PN205" s="111"/>
      <c r="PO205" s="111"/>
      <c r="PP205" s="111"/>
      <c r="PQ205" s="111"/>
      <c r="PR205" s="111"/>
      <c r="PS205" s="111"/>
      <c r="PT205" s="111"/>
      <c r="PU205" s="111"/>
      <c r="PV205" s="111"/>
      <c r="PW205" s="111"/>
      <c r="PX205" s="111"/>
      <c r="PY205" s="111"/>
      <c r="PZ205" s="111"/>
      <c r="QA205" s="111"/>
      <c r="QB205" s="111"/>
      <c r="QC205" s="111"/>
      <c r="QD205" s="111"/>
      <c r="QE205" s="111"/>
      <c r="QF205" s="111"/>
      <c r="QG205" s="111"/>
      <c r="QH205" s="111"/>
      <c r="QI205" s="111"/>
      <c r="QJ205" s="111"/>
      <c r="QK205" s="111"/>
      <c r="QL205" s="111"/>
      <c r="QM205" s="111"/>
      <c r="QN205" s="111"/>
      <c r="QO205" s="111"/>
      <c r="QP205" s="111"/>
      <c r="QQ205" s="111"/>
      <c r="QR205" s="111"/>
      <c r="QS205" s="111"/>
      <c r="QT205" s="111"/>
      <c r="QU205" s="111"/>
      <c r="QV205" s="111"/>
      <c r="QW205" s="111"/>
      <c r="QX205" s="111"/>
      <c r="QY205" s="111"/>
      <c r="QZ205" s="111"/>
      <c r="RA205" s="111"/>
      <c r="RB205" s="111"/>
      <c r="RC205" s="111"/>
      <c r="RD205" s="111"/>
      <c r="RE205" s="111"/>
      <c r="RF205" s="111"/>
      <c r="RG205" s="111"/>
      <c r="RH205" s="111"/>
      <c r="RI205" s="111"/>
      <c r="RJ205" s="111"/>
      <c r="RK205" s="111"/>
      <c r="RL205" s="111"/>
      <c r="RM205" s="111"/>
      <c r="RN205" s="111"/>
      <c r="RO205" s="111"/>
      <c r="RP205" s="111"/>
      <c r="RQ205" s="111"/>
      <c r="RR205" s="111"/>
      <c r="RS205" s="111"/>
      <c r="RT205" s="111"/>
      <c r="RU205" s="111"/>
      <c r="RV205" s="111"/>
      <c r="RW205" s="111"/>
      <c r="RX205" s="111"/>
      <c r="RY205" s="111"/>
      <c r="RZ205" s="111"/>
      <c r="SA205" s="111"/>
      <c r="SB205" s="111"/>
      <c r="SC205" s="111"/>
      <c r="SD205" s="111"/>
      <c r="SE205" s="111"/>
      <c r="SF205" s="111"/>
      <c r="SG205" s="111"/>
      <c r="SH205" s="111"/>
      <c r="SI205" s="111"/>
      <c r="SJ205" s="111"/>
      <c r="SK205" s="111"/>
      <c r="SL205" s="111"/>
      <c r="SM205" s="111"/>
      <c r="SN205" s="111"/>
      <c r="SO205" s="111"/>
      <c r="SP205" s="111"/>
      <c r="SQ205" s="111"/>
      <c r="SR205" s="111"/>
      <c r="SS205" s="111"/>
      <c r="ST205" s="111"/>
      <c r="SU205" s="111"/>
      <c r="SV205" s="111"/>
      <c r="SW205" s="111"/>
      <c r="SX205" s="111"/>
      <c r="SY205" s="111"/>
      <c r="SZ205" s="111"/>
      <c r="TA205" s="111"/>
      <c r="TB205" s="111"/>
      <c r="TC205" s="111"/>
      <c r="TD205" s="111"/>
      <c r="TE205" s="111"/>
      <c r="TF205" s="111"/>
      <c r="TG205" s="111"/>
      <c r="TH205" s="111"/>
      <c r="TI205" s="111"/>
      <c r="TJ205" s="111"/>
      <c r="TK205" s="111"/>
      <c r="TL205" s="111"/>
      <c r="TM205" s="111"/>
      <c r="TN205" s="111"/>
    </row>
    <row r="206" spans="1:534" x14ac:dyDescent="0.2">
      <c r="A206" s="111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7"/>
      <c r="CC206" s="117"/>
      <c r="CD206" s="111"/>
      <c r="CE206" s="111"/>
      <c r="CF206" s="111"/>
      <c r="CG206" s="117"/>
      <c r="CH206" s="117"/>
      <c r="CI206" s="111"/>
      <c r="CJ206" s="111"/>
      <c r="CK206" s="111"/>
      <c r="CL206" s="117"/>
      <c r="CM206" s="111"/>
      <c r="CN206" s="117"/>
      <c r="CO206" s="117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 s="111"/>
      <c r="DZ206" s="111"/>
      <c r="EA206" s="111"/>
      <c r="EB206" s="111"/>
      <c r="EC206" s="111"/>
      <c r="ED206" s="111"/>
      <c r="EE206" s="111"/>
      <c r="EF206" s="111"/>
      <c r="EG206" s="111"/>
      <c r="EH206" s="111"/>
      <c r="EI206" s="111"/>
      <c r="EJ206" s="111"/>
      <c r="EK206" s="111"/>
      <c r="EL206" s="111"/>
      <c r="EM206" s="111"/>
      <c r="EN206" s="111"/>
      <c r="EO206" s="111"/>
      <c r="EP206" s="111"/>
      <c r="EQ206" s="111"/>
      <c r="ER206" s="111"/>
      <c r="ES206" s="111"/>
      <c r="ET206" s="111"/>
      <c r="EU206" s="111"/>
      <c r="EV206" s="111"/>
      <c r="EW206" s="111"/>
      <c r="EX206" s="111"/>
      <c r="EY206" s="111"/>
      <c r="EZ206" s="111"/>
      <c r="FA206" s="111"/>
      <c r="FB206" s="111"/>
      <c r="FC206" s="111"/>
      <c r="FD206" s="111"/>
      <c r="FE206" s="111"/>
      <c r="FF206" s="111"/>
      <c r="FG206" s="111"/>
      <c r="FH206" s="111"/>
      <c r="FI206" s="111"/>
      <c r="FJ206" s="111"/>
      <c r="FK206" s="111"/>
      <c r="FL206" s="111"/>
      <c r="FM206" s="111"/>
      <c r="FN206" s="111"/>
      <c r="FO206" s="111"/>
      <c r="FP206" s="111"/>
      <c r="FQ206" s="111"/>
      <c r="FR206" s="111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/>
      <c r="HD206" s="111"/>
      <c r="HE206" s="111"/>
      <c r="HF206" s="111"/>
      <c r="HG206" s="116"/>
      <c r="HH206" s="111"/>
      <c r="HI206" s="111"/>
      <c r="HJ206" s="111"/>
      <c r="HK206" s="111"/>
      <c r="HL206" s="111"/>
      <c r="HM206" s="111"/>
      <c r="HN206" s="111"/>
      <c r="HO206" s="111"/>
      <c r="HP206" s="111"/>
      <c r="HQ206" s="111"/>
      <c r="HR206" s="111"/>
      <c r="HS206" s="111"/>
      <c r="HT206" s="111"/>
      <c r="HU206" s="111"/>
      <c r="HV206" s="111"/>
      <c r="HW206" s="111"/>
      <c r="HX206" s="111"/>
      <c r="HY206" s="111"/>
      <c r="HZ206" s="111"/>
      <c r="IA206" s="111"/>
      <c r="IB206" s="111"/>
      <c r="IC206" s="111"/>
      <c r="ID206" s="111"/>
      <c r="IE206" s="111"/>
      <c r="IF206" s="111"/>
      <c r="IG206" s="111"/>
      <c r="IH206" s="111"/>
      <c r="II206" s="111"/>
      <c r="IJ206" s="111"/>
      <c r="IK206" s="111"/>
      <c r="IL206" s="111"/>
      <c r="IM206" s="111"/>
      <c r="IN206" s="111"/>
      <c r="IO206" s="111"/>
      <c r="IP206" s="111"/>
      <c r="IQ206" s="111"/>
      <c r="IR206" s="111"/>
      <c r="IS206" s="111"/>
      <c r="IT206" s="111"/>
      <c r="IU206" s="111"/>
      <c r="IV206" s="111"/>
      <c r="IW206" s="111"/>
      <c r="IX206" s="111"/>
      <c r="IY206" s="111"/>
      <c r="IZ206" s="111"/>
      <c r="JA206" s="111"/>
      <c r="JB206" s="111"/>
      <c r="JC206" s="111"/>
      <c r="JD206" s="111"/>
      <c r="JE206" s="111"/>
      <c r="JF206" s="111"/>
      <c r="JG206" s="111"/>
      <c r="JH206" s="111"/>
      <c r="JI206" s="111"/>
      <c r="JJ206" s="111"/>
      <c r="JK206" s="111"/>
      <c r="JL206" s="111"/>
      <c r="JM206" s="111"/>
      <c r="JN206" s="111"/>
      <c r="JO206" s="111"/>
      <c r="JP206" s="111"/>
      <c r="JQ206" s="111"/>
      <c r="JR206" s="111"/>
      <c r="JS206" s="111"/>
      <c r="JT206" s="111"/>
      <c r="JU206" s="111"/>
      <c r="JV206" s="111"/>
      <c r="JW206" s="111"/>
      <c r="JX206" s="111"/>
      <c r="JY206" s="111"/>
      <c r="JZ206" s="111"/>
      <c r="KA206" s="111"/>
      <c r="KB206" s="111"/>
      <c r="KC206" s="111"/>
      <c r="KD206" s="111"/>
      <c r="KE206" s="111"/>
      <c r="KF206" s="111"/>
      <c r="KG206" s="111"/>
      <c r="KH206" s="111"/>
      <c r="KI206" s="111"/>
      <c r="KJ206" s="111"/>
      <c r="KK206" s="111"/>
      <c r="KL206" s="111"/>
      <c r="KM206" s="111"/>
      <c r="KN206" s="111"/>
      <c r="KO206" s="111"/>
      <c r="KP206" s="111"/>
      <c r="KQ206" s="111"/>
      <c r="KR206" s="111"/>
      <c r="KS206" s="111"/>
      <c r="KT206" s="111"/>
      <c r="KU206" s="111"/>
      <c r="KV206" s="111"/>
      <c r="KW206" s="111"/>
      <c r="KX206" s="111"/>
      <c r="KY206" s="111"/>
      <c r="KZ206" s="111"/>
      <c r="LA206" s="111"/>
      <c r="LB206" s="111"/>
      <c r="LC206" s="111"/>
      <c r="LD206" s="111"/>
      <c r="LE206" s="111"/>
      <c r="LF206" s="111"/>
      <c r="LG206" s="111"/>
      <c r="LH206" s="111"/>
      <c r="LI206" s="111"/>
      <c r="LJ206" s="111"/>
      <c r="LK206" s="111"/>
      <c r="LL206" s="111"/>
      <c r="LM206" s="111"/>
      <c r="LN206" s="111"/>
      <c r="LO206" s="111"/>
      <c r="LP206" s="111"/>
      <c r="LQ206" s="111"/>
      <c r="LR206" s="111"/>
      <c r="LS206" s="111"/>
      <c r="LT206" s="111"/>
      <c r="LU206" s="111"/>
      <c r="LV206" s="111"/>
      <c r="LW206" s="111"/>
      <c r="LX206" s="111"/>
      <c r="LY206" s="111"/>
      <c r="LZ206" s="111"/>
      <c r="MA206" s="111"/>
      <c r="MB206" s="111"/>
      <c r="MC206" s="111"/>
      <c r="MD206" s="111"/>
      <c r="ME206" s="111"/>
      <c r="MF206" s="111"/>
      <c r="MG206" s="111"/>
      <c r="MH206" s="111"/>
      <c r="MI206" s="111"/>
      <c r="MJ206" s="111"/>
      <c r="MK206" s="111"/>
      <c r="ML206" s="111"/>
      <c r="MM206" s="111"/>
      <c r="MN206" s="111"/>
      <c r="MO206" s="111"/>
      <c r="MP206" s="111"/>
      <c r="MQ206" s="111"/>
      <c r="MR206" s="111"/>
      <c r="MS206" s="111"/>
      <c r="MT206" s="111"/>
      <c r="MU206" s="111"/>
      <c r="MV206" s="111"/>
      <c r="MW206" s="111"/>
      <c r="MX206" s="111"/>
      <c r="MY206" s="111"/>
      <c r="MZ206" s="111"/>
      <c r="NA206" s="111"/>
      <c r="NB206" s="111"/>
      <c r="NC206" s="111"/>
      <c r="ND206" s="111"/>
      <c r="NE206" s="111"/>
      <c r="NF206" s="111"/>
      <c r="NG206" s="111"/>
      <c r="NH206" s="111"/>
      <c r="NI206" s="111"/>
      <c r="NJ206" s="111"/>
      <c r="NK206" s="111"/>
      <c r="NL206" s="111"/>
      <c r="NM206" s="111"/>
      <c r="NN206" s="111"/>
      <c r="NO206" s="111"/>
      <c r="NP206" s="111"/>
      <c r="NQ206" s="111"/>
      <c r="NR206" s="111"/>
      <c r="NS206" s="111"/>
      <c r="NT206" s="111"/>
      <c r="NU206" s="111"/>
      <c r="NV206" s="111"/>
      <c r="NW206" s="111"/>
      <c r="NX206" s="111"/>
      <c r="NY206" s="111"/>
      <c r="NZ206" s="111"/>
      <c r="OA206" s="111"/>
      <c r="OB206" s="111"/>
      <c r="OC206" s="111"/>
      <c r="OD206" s="111"/>
      <c r="OE206" s="111"/>
      <c r="OF206" s="111"/>
      <c r="OG206" s="111"/>
      <c r="OH206" s="111"/>
      <c r="OI206" s="111"/>
      <c r="OJ206" s="111"/>
      <c r="OK206" s="111"/>
      <c r="OL206" s="111"/>
      <c r="OM206" s="111"/>
      <c r="ON206" s="111"/>
      <c r="OO206" s="111"/>
      <c r="OP206" s="111"/>
      <c r="OQ206" s="111"/>
      <c r="OR206" s="111"/>
      <c r="OS206" s="111"/>
      <c r="OT206" s="111"/>
      <c r="OU206" s="111"/>
      <c r="OV206" s="111"/>
      <c r="OW206" s="111"/>
      <c r="OX206" s="111"/>
      <c r="OY206" s="111"/>
      <c r="OZ206" s="111"/>
      <c r="PA206" s="111"/>
      <c r="PB206" s="111"/>
      <c r="PC206" s="111"/>
      <c r="PD206" s="111"/>
      <c r="PE206" s="111"/>
      <c r="PF206" s="111"/>
      <c r="PG206" s="111"/>
      <c r="PH206" s="111"/>
      <c r="PI206" s="111"/>
      <c r="PJ206" s="111"/>
      <c r="PK206" s="111"/>
      <c r="PL206" s="111"/>
      <c r="PM206" s="111"/>
      <c r="PN206" s="111"/>
      <c r="PO206" s="111"/>
      <c r="PP206" s="111"/>
      <c r="PQ206" s="111"/>
      <c r="PR206" s="111"/>
      <c r="PS206" s="111"/>
      <c r="PT206" s="111"/>
      <c r="PU206" s="111"/>
      <c r="PV206" s="111"/>
      <c r="PW206" s="111"/>
      <c r="PX206" s="111"/>
      <c r="PY206" s="111"/>
      <c r="PZ206" s="111"/>
      <c r="QA206" s="111"/>
      <c r="QB206" s="111"/>
      <c r="QC206" s="111"/>
      <c r="QD206" s="111"/>
      <c r="QE206" s="111"/>
      <c r="QF206" s="111"/>
      <c r="QG206" s="111"/>
      <c r="QH206" s="111"/>
      <c r="QI206" s="111"/>
      <c r="QJ206" s="111"/>
      <c r="QK206" s="111"/>
      <c r="QL206" s="111"/>
      <c r="QM206" s="111"/>
      <c r="QN206" s="111"/>
      <c r="QO206" s="111"/>
      <c r="QP206" s="111"/>
      <c r="QQ206" s="111"/>
      <c r="QR206" s="111"/>
      <c r="QS206" s="111"/>
      <c r="QT206" s="111"/>
      <c r="QU206" s="111"/>
      <c r="QV206" s="111"/>
      <c r="QW206" s="111"/>
      <c r="QX206" s="111"/>
      <c r="QY206" s="111"/>
      <c r="QZ206" s="111"/>
      <c r="RA206" s="111"/>
      <c r="RB206" s="111"/>
      <c r="RC206" s="111"/>
      <c r="RD206" s="111"/>
      <c r="RE206" s="111"/>
      <c r="RF206" s="111"/>
      <c r="RG206" s="111"/>
      <c r="RH206" s="111"/>
      <c r="RI206" s="111"/>
      <c r="RJ206" s="111"/>
      <c r="RK206" s="111"/>
      <c r="RL206" s="111"/>
      <c r="RM206" s="111"/>
      <c r="RN206" s="111"/>
      <c r="RO206" s="111"/>
      <c r="RP206" s="111"/>
      <c r="RQ206" s="111"/>
      <c r="RR206" s="111"/>
      <c r="RS206" s="111"/>
      <c r="RT206" s="111"/>
      <c r="RU206" s="111"/>
      <c r="RV206" s="111"/>
      <c r="RW206" s="111"/>
      <c r="RX206" s="111"/>
      <c r="RY206" s="111"/>
      <c r="RZ206" s="111"/>
      <c r="SA206" s="111"/>
      <c r="SB206" s="111"/>
      <c r="SC206" s="111"/>
      <c r="SD206" s="111"/>
      <c r="SE206" s="111"/>
      <c r="SF206" s="111"/>
      <c r="SG206" s="111"/>
      <c r="SH206" s="111"/>
      <c r="SI206" s="111"/>
      <c r="SJ206" s="111"/>
      <c r="SK206" s="111"/>
      <c r="SL206" s="111"/>
      <c r="SM206" s="111"/>
      <c r="SN206" s="111"/>
      <c r="SO206" s="111"/>
      <c r="SP206" s="111"/>
      <c r="SQ206" s="111"/>
      <c r="SR206" s="111"/>
      <c r="SS206" s="111"/>
      <c r="ST206" s="111"/>
      <c r="SU206" s="111"/>
      <c r="SV206" s="111"/>
      <c r="SW206" s="111"/>
      <c r="SX206" s="111"/>
      <c r="SY206" s="111"/>
      <c r="SZ206" s="111"/>
      <c r="TA206" s="111"/>
      <c r="TB206" s="111"/>
      <c r="TC206" s="111"/>
      <c r="TD206" s="111"/>
      <c r="TE206" s="111"/>
      <c r="TF206" s="111"/>
      <c r="TG206" s="111"/>
      <c r="TH206" s="111"/>
      <c r="TI206" s="111"/>
      <c r="TJ206" s="111"/>
      <c r="TK206" s="111"/>
      <c r="TL206" s="111"/>
      <c r="TM206" s="111"/>
      <c r="TN206" s="111"/>
    </row>
    <row r="207" spans="1:534" x14ac:dyDescent="0.2">
      <c r="A207" s="111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7"/>
      <c r="CC207" s="117"/>
      <c r="CD207" s="111"/>
      <c r="CE207" s="111"/>
      <c r="CF207" s="111"/>
      <c r="CG207" s="117"/>
      <c r="CH207" s="117"/>
      <c r="CI207" s="111"/>
      <c r="CJ207" s="111"/>
      <c r="CK207" s="111"/>
      <c r="CL207" s="117"/>
      <c r="CM207" s="111"/>
      <c r="CN207" s="117"/>
      <c r="CO207" s="117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  <c r="DJ207" s="111"/>
      <c r="DK207" s="111"/>
      <c r="DL207" s="111"/>
      <c r="DM207" s="111"/>
      <c r="DN207" s="111"/>
      <c r="DO207" s="111"/>
      <c r="DP207" s="111"/>
      <c r="DQ207" s="111"/>
      <c r="DR207" s="111"/>
      <c r="DS207" s="111"/>
      <c r="DT207" s="111"/>
      <c r="DU207" s="111"/>
      <c r="DV207" s="111"/>
      <c r="DW207" s="111"/>
      <c r="DX207" s="111"/>
      <c r="DY207" s="111"/>
      <c r="DZ207" s="111"/>
      <c r="EA207" s="111"/>
      <c r="EB207" s="111"/>
      <c r="EC207" s="111"/>
      <c r="ED207" s="111"/>
      <c r="EE207" s="111"/>
      <c r="EF207" s="111"/>
      <c r="EG207" s="111"/>
      <c r="EH207" s="111"/>
      <c r="EI207" s="111"/>
      <c r="EJ207" s="111"/>
      <c r="EK207" s="111"/>
      <c r="EL207" s="111"/>
      <c r="EM207" s="111"/>
      <c r="EN207" s="111"/>
      <c r="EO207" s="111"/>
      <c r="EP207" s="111"/>
      <c r="EQ207" s="111"/>
      <c r="ER207" s="111"/>
      <c r="ES207" s="111"/>
      <c r="ET207" s="111"/>
      <c r="EU207" s="111"/>
      <c r="EV207" s="111"/>
      <c r="EW207" s="111"/>
      <c r="EX207" s="111"/>
      <c r="EY207" s="111"/>
      <c r="EZ207" s="111"/>
      <c r="FA207" s="111"/>
      <c r="FB207" s="111"/>
      <c r="FC207" s="111"/>
      <c r="FD207" s="111"/>
      <c r="FE207" s="111"/>
      <c r="FF207" s="111"/>
      <c r="FG207" s="111"/>
      <c r="FH207" s="111"/>
      <c r="FI207" s="111"/>
      <c r="FJ207" s="111"/>
      <c r="FK207" s="111"/>
      <c r="FL207" s="111"/>
      <c r="FM207" s="111"/>
      <c r="FN207" s="111"/>
      <c r="FO207" s="111"/>
      <c r="FP207" s="111"/>
      <c r="FQ207" s="111"/>
      <c r="FR207" s="111"/>
      <c r="FS207" s="111"/>
      <c r="FT207" s="111"/>
      <c r="FU207" s="111"/>
      <c r="FV207" s="111"/>
      <c r="FW207" s="111"/>
      <c r="FX207" s="111"/>
      <c r="FY207" s="111"/>
      <c r="FZ207" s="111"/>
      <c r="GA207" s="111"/>
      <c r="GB207" s="111"/>
      <c r="GC207" s="111"/>
      <c r="GD207" s="111"/>
      <c r="GE207" s="111"/>
      <c r="GF207" s="111"/>
      <c r="GG207" s="111"/>
      <c r="GH207" s="111"/>
      <c r="GI207" s="111"/>
      <c r="GJ207" s="111"/>
      <c r="GK207" s="111"/>
      <c r="GL207" s="111"/>
      <c r="GM207" s="111"/>
      <c r="GN207" s="111"/>
      <c r="GO207" s="111"/>
      <c r="GP207" s="111"/>
      <c r="GQ207" s="111"/>
      <c r="GR207" s="111"/>
      <c r="GS207" s="111"/>
      <c r="GT207" s="111"/>
      <c r="GU207" s="111"/>
      <c r="GV207" s="111"/>
      <c r="GW207" s="111"/>
      <c r="GX207" s="111"/>
      <c r="GY207" s="111"/>
      <c r="GZ207" s="111"/>
      <c r="HA207" s="111"/>
      <c r="HB207" s="111"/>
      <c r="HC207" s="111"/>
      <c r="HD207" s="111"/>
      <c r="HE207" s="111"/>
      <c r="HF207" s="111"/>
      <c r="HG207" s="116"/>
      <c r="HH207" s="111"/>
      <c r="HI207" s="111"/>
      <c r="HJ207" s="111"/>
      <c r="HK207" s="111"/>
      <c r="HL207" s="111"/>
      <c r="HM207" s="111"/>
      <c r="HN207" s="111"/>
      <c r="HO207" s="111"/>
      <c r="HP207" s="111"/>
      <c r="HQ207" s="111"/>
      <c r="HR207" s="111"/>
      <c r="HS207" s="111"/>
      <c r="HT207" s="111"/>
      <c r="HU207" s="111"/>
      <c r="HV207" s="111"/>
      <c r="HW207" s="111"/>
      <c r="HX207" s="111"/>
      <c r="HY207" s="111"/>
      <c r="HZ207" s="111"/>
      <c r="IA207" s="111"/>
      <c r="IB207" s="111"/>
      <c r="IC207" s="111"/>
      <c r="ID207" s="111"/>
      <c r="IE207" s="111"/>
      <c r="IF207" s="111"/>
      <c r="IG207" s="111"/>
      <c r="IH207" s="111"/>
      <c r="II207" s="111"/>
      <c r="IJ207" s="111"/>
      <c r="IK207" s="111"/>
      <c r="IL207" s="111"/>
      <c r="IM207" s="111"/>
      <c r="IN207" s="111"/>
      <c r="IO207" s="111"/>
      <c r="IP207" s="111"/>
      <c r="IQ207" s="111"/>
      <c r="IR207" s="111"/>
      <c r="IS207" s="111"/>
      <c r="IT207" s="111"/>
      <c r="IU207" s="111"/>
      <c r="IV207" s="111"/>
      <c r="IW207" s="111"/>
      <c r="IX207" s="111"/>
      <c r="IY207" s="111"/>
      <c r="IZ207" s="111"/>
      <c r="JA207" s="111"/>
      <c r="JB207" s="111"/>
      <c r="JC207" s="111"/>
      <c r="JD207" s="111"/>
      <c r="JE207" s="111"/>
      <c r="JF207" s="111"/>
      <c r="JG207" s="111"/>
      <c r="JH207" s="111"/>
      <c r="JI207" s="111"/>
      <c r="JJ207" s="111"/>
      <c r="JK207" s="111"/>
      <c r="JL207" s="111"/>
      <c r="JM207" s="111"/>
      <c r="JN207" s="111"/>
      <c r="JO207" s="111"/>
      <c r="JP207" s="111"/>
      <c r="JQ207" s="111"/>
      <c r="JR207" s="111"/>
      <c r="JS207" s="111"/>
      <c r="JT207" s="111"/>
      <c r="JU207" s="111"/>
      <c r="JV207" s="111"/>
      <c r="JW207" s="111"/>
      <c r="JX207" s="111"/>
      <c r="JY207" s="111"/>
      <c r="JZ207" s="111"/>
      <c r="KA207" s="111"/>
      <c r="KB207" s="111"/>
      <c r="KC207" s="111"/>
      <c r="KD207" s="111"/>
      <c r="KE207" s="111"/>
      <c r="KF207" s="111"/>
      <c r="KG207" s="111"/>
      <c r="KH207" s="111"/>
      <c r="KI207" s="111"/>
      <c r="KJ207" s="111"/>
      <c r="KK207" s="111"/>
      <c r="KL207" s="111"/>
      <c r="KM207" s="111"/>
      <c r="KN207" s="111"/>
      <c r="KO207" s="111"/>
      <c r="KP207" s="111"/>
      <c r="KQ207" s="111"/>
      <c r="KR207" s="111"/>
      <c r="KS207" s="111"/>
      <c r="KT207" s="111"/>
      <c r="KU207" s="111"/>
      <c r="KV207" s="111"/>
      <c r="KW207" s="111"/>
      <c r="KX207" s="111"/>
      <c r="KY207" s="111"/>
      <c r="KZ207" s="111"/>
      <c r="LA207" s="111"/>
      <c r="LB207" s="111"/>
      <c r="LC207" s="111"/>
      <c r="LD207" s="111"/>
      <c r="LE207" s="111"/>
      <c r="LF207" s="111"/>
      <c r="LG207" s="111"/>
      <c r="LH207" s="111"/>
      <c r="LI207" s="111"/>
      <c r="LJ207" s="111"/>
      <c r="LK207" s="111"/>
      <c r="LL207" s="111"/>
      <c r="LM207" s="111"/>
      <c r="LN207" s="111"/>
      <c r="LO207" s="111"/>
      <c r="LP207" s="111"/>
      <c r="LQ207" s="111"/>
      <c r="LR207" s="111"/>
      <c r="LS207" s="111"/>
      <c r="LT207" s="111"/>
      <c r="LU207" s="111"/>
      <c r="LV207" s="111"/>
      <c r="LW207" s="111"/>
      <c r="LX207" s="111"/>
      <c r="LY207" s="111"/>
      <c r="LZ207" s="111"/>
      <c r="MA207" s="111"/>
      <c r="MB207" s="111"/>
      <c r="MC207" s="111"/>
      <c r="MD207" s="111"/>
      <c r="ME207" s="111"/>
      <c r="MF207" s="111"/>
      <c r="MG207" s="111"/>
      <c r="MH207" s="111"/>
      <c r="MI207" s="111"/>
      <c r="MJ207" s="111"/>
      <c r="MK207" s="111"/>
      <c r="ML207" s="111"/>
      <c r="MM207" s="111"/>
      <c r="MN207" s="111"/>
      <c r="MO207" s="111"/>
      <c r="MP207" s="111"/>
      <c r="MQ207" s="111"/>
      <c r="MR207" s="111"/>
      <c r="MS207" s="111"/>
      <c r="MT207" s="111"/>
      <c r="MU207" s="111"/>
      <c r="MV207" s="111"/>
      <c r="MW207" s="111"/>
      <c r="MX207" s="111"/>
      <c r="MY207" s="111"/>
      <c r="MZ207" s="111"/>
      <c r="NA207" s="111"/>
      <c r="NB207" s="111"/>
      <c r="NC207" s="111"/>
      <c r="ND207" s="111"/>
      <c r="NE207" s="111"/>
      <c r="NF207" s="111"/>
      <c r="NG207" s="111"/>
      <c r="NH207" s="111"/>
      <c r="NI207" s="111"/>
      <c r="NJ207" s="111"/>
      <c r="NK207" s="111"/>
      <c r="NL207" s="111"/>
      <c r="NM207" s="111"/>
      <c r="NN207" s="111"/>
      <c r="NO207" s="111"/>
      <c r="NP207" s="111"/>
      <c r="NQ207" s="111"/>
      <c r="NR207" s="111"/>
      <c r="NS207" s="111"/>
      <c r="NT207" s="111"/>
      <c r="NU207" s="111"/>
      <c r="NV207" s="111"/>
      <c r="NW207" s="111"/>
      <c r="NX207" s="111"/>
      <c r="NY207" s="111"/>
      <c r="NZ207" s="111"/>
      <c r="OA207" s="111"/>
      <c r="OB207" s="111"/>
      <c r="OC207" s="111"/>
      <c r="OD207" s="111"/>
      <c r="OE207" s="111"/>
      <c r="OF207" s="111"/>
      <c r="OG207" s="111"/>
      <c r="OH207" s="111"/>
      <c r="OI207" s="111"/>
      <c r="OJ207" s="111"/>
      <c r="OK207" s="111"/>
      <c r="OL207" s="111"/>
      <c r="OM207" s="111"/>
      <c r="ON207" s="111"/>
      <c r="OO207" s="111"/>
      <c r="OP207" s="111"/>
      <c r="OQ207" s="111"/>
      <c r="OR207" s="111"/>
      <c r="OS207" s="111"/>
      <c r="OT207" s="111"/>
      <c r="OU207" s="111"/>
      <c r="OV207" s="111"/>
      <c r="OW207" s="111"/>
      <c r="OX207" s="111"/>
      <c r="OY207" s="111"/>
      <c r="OZ207" s="111"/>
      <c r="PA207" s="111"/>
      <c r="PB207" s="111"/>
      <c r="PC207" s="111"/>
      <c r="PD207" s="111"/>
      <c r="PE207" s="111"/>
      <c r="PF207" s="111"/>
      <c r="PG207" s="111"/>
      <c r="PH207" s="111"/>
      <c r="PI207" s="111"/>
      <c r="PJ207" s="111"/>
      <c r="PK207" s="111"/>
      <c r="PL207" s="111"/>
      <c r="PM207" s="111"/>
      <c r="PN207" s="111"/>
      <c r="PO207" s="111"/>
      <c r="PP207" s="111"/>
      <c r="PQ207" s="111"/>
      <c r="PR207" s="111"/>
      <c r="PS207" s="111"/>
      <c r="PT207" s="111"/>
      <c r="PU207" s="111"/>
      <c r="PV207" s="111"/>
      <c r="PW207" s="111"/>
      <c r="PX207" s="111"/>
      <c r="PY207" s="111"/>
      <c r="PZ207" s="111"/>
      <c r="QA207" s="111"/>
      <c r="QB207" s="111"/>
      <c r="QC207" s="111"/>
      <c r="QD207" s="111"/>
      <c r="QE207" s="111"/>
      <c r="QF207" s="111"/>
      <c r="QG207" s="111"/>
      <c r="QH207" s="111"/>
      <c r="QI207" s="111"/>
      <c r="QJ207" s="111"/>
      <c r="QK207" s="111"/>
      <c r="QL207" s="111"/>
      <c r="QM207" s="111"/>
      <c r="QN207" s="111"/>
      <c r="QO207" s="111"/>
      <c r="QP207" s="111"/>
      <c r="QQ207" s="111"/>
      <c r="QR207" s="111"/>
      <c r="QS207" s="111"/>
      <c r="QT207" s="111"/>
      <c r="QU207" s="111"/>
      <c r="QV207" s="111"/>
      <c r="QW207" s="111"/>
      <c r="QX207" s="111"/>
      <c r="QY207" s="111"/>
      <c r="QZ207" s="111"/>
      <c r="RA207" s="111"/>
      <c r="RB207" s="111"/>
      <c r="RC207" s="111"/>
      <c r="RD207" s="111"/>
      <c r="RE207" s="111"/>
      <c r="RF207" s="111"/>
      <c r="RG207" s="111"/>
      <c r="RH207" s="111"/>
      <c r="RI207" s="111"/>
      <c r="RJ207" s="111"/>
      <c r="RK207" s="111"/>
      <c r="RL207" s="111"/>
      <c r="RM207" s="111"/>
      <c r="RN207" s="111"/>
      <c r="RO207" s="111"/>
      <c r="RP207" s="111"/>
      <c r="RQ207" s="111"/>
      <c r="RR207" s="111"/>
      <c r="RS207" s="111"/>
      <c r="RT207" s="111"/>
      <c r="RU207" s="111"/>
      <c r="RV207" s="111"/>
      <c r="RW207" s="111"/>
      <c r="RX207" s="111"/>
      <c r="RY207" s="111"/>
      <c r="RZ207" s="111"/>
      <c r="SA207" s="111"/>
      <c r="SB207" s="111"/>
      <c r="SC207" s="111"/>
      <c r="SD207" s="111"/>
      <c r="SE207" s="111"/>
      <c r="SF207" s="111"/>
      <c r="SG207" s="111"/>
      <c r="SH207" s="111"/>
      <c r="SI207" s="111"/>
      <c r="SJ207" s="111"/>
      <c r="SK207" s="111"/>
      <c r="SL207" s="111"/>
      <c r="SM207" s="111"/>
      <c r="SN207" s="111"/>
      <c r="SO207" s="111"/>
      <c r="SP207" s="111"/>
      <c r="SQ207" s="111"/>
      <c r="SR207" s="111"/>
      <c r="SS207" s="111"/>
      <c r="ST207" s="111"/>
      <c r="SU207" s="111"/>
      <c r="SV207" s="111"/>
      <c r="SW207" s="111"/>
      <c r="SX207" s="111"/>
      <c r="SY207" s="111"/>
      <c r="SZ207" s="111"/>
      <c r="TA207" s="111"/>
      <c r="TB207" s="111"/>
      <c r="TC207" s="111"/>
      <c r="TD207" s="111"/>
      <c r="TE207" s="111"/>
      <c r="TF207" s="111"/>
      <c r="TG207" s="111"/>
      <c r="TH207" s="111"/>
      <c r="TI207" s="111"/>
      <c r="TJ207" s="111"/>
      <c r="TK207" s="111"/>
      <c r="TL207" s="111"/>
      <c r="TM207" s="111"/>
      <c r="TN207" s="111"/>
    </row>
    <row r="208" spans="1:534" x14ac:dyDescent="0.2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/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7"/>
      <c r="CC208" s="117"/>
      <c r="CD208" s="111"/>
      <c r="CE208" s="111"/>
      <c r="CF208" s="111"/>
      <c r="CG208" s="117"/>
      <c r="CH208" s="117"/>
      <c r="CI208" s="111"/>
      <c r="CJ208" s="111"/>
      <c r="CK208" s="111"/>
      <c r="CL208" s="117"/>
      <c r="CM208" s="111"/>
      <c r="CN208" s="117"/>
      <c r="CO208" s="117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  <c r="DJ208" s="111"/>
      <c r="DK208" s="111"/>
      <c r="DL208" s="111"/>
      <c r="DM208" s="111"/>
      <c r="DN208" s="111"/>
      <c r="DO208" s="111"/>
      <c r="DP208" s="111"/>
      <c r="DQ208" s="111"/>
      <c r="DR208" s="111"/>
      <c r="DS208" s="111"/>
      <c r="DT208" s="111"/>
      <c r="DU208" s="111"/>
      <c r="DV208" s="111"/>
      <c r="DW208" s="111"/>
      <c r="DX208" s="111"/>
      <c r="DY208" s="111"/>
      <c r="DZ208" s="111"/>
      <c r="EA208" s="111"/>
      <c r="EB208" s="111"/>
      <c r="EC208" s="111"/>
      <c r="ED208" s="111"/>
      <c r="EE208" s="111"/>
      <c r="EF208" s="111"/>
      <c r="EG208" s="111"/>
      <c r="EH208" s="111"/>
      <c r="EI208" s="111"/>
      <c r="EJ208" s="111"/>
      <c r="EK208" s="111"/>
      <c r="EL208" s="111"/>
      <c r="EM208" s="111"/>
      <c r="EN208" s="111"/>
      <c r="EO208" s="111"/>
      <c r="EP208" s="111"/>
      <c r="EQ208" s="111"/>
      <c r="ER208" s="111"/>
      <c r="ES208" s="111"/>
      <c r="ET208" s="111"/>
      <c r="EU208" s="111"/>
      <c r="EV208" s="111"/>
      <c r="EW208" s="111"/>
      <c r="EX208" s="111"/>
      <c r="EY208" s="111"/>
      <c r="EZ208" s="111"/>
      <c r="FA208" s="111"/>
      <c r="FB208" s="111"/>
      <c r="FC208" s="111"/>
      <c r="FD208" s="111"/>
      <c r="FE208" s="111"/>
      <c r="FF208" s="111"/>
      <c r="FG208" s="111"/>
      <c r="FH208" s="111"/>
      <c r="FI208" s="111"/>
      <c r="FJ208" s="111"/>
      <c r="FK208" s="111"/>
      <c r="FL208" s="111"/>
      <c r="FM208" s="111"/>
      <c r="FN208" s="111"/>
      <c r="FO208" s="111"/>
      <c r="FP208" s="111"/>
      <c r="FQ208" s="111"/>
      <c r="FR208" s="111"/>
      <c r="FS208" s="111"/>
      <c r="FT208" s="111"/>
      <c r="FU208" s="111"/>
      <c r="FV208" s="111"/>
      <c r="FW208" s="111"/>
      <c r="FX208" s="111"/>
      <c r="FY208" s="111"/>
      <c r="FZ208" s="111"/>
      <c r="GA208" s="111"/>
      <c r="GB208" s="111"/>
      <c r="GC208" s="111"/>
      <c r="GD208" s="111"/>
      <c r="GE208" s="111"/>
      <c r="GF208" s="111"/>
      <c r="GG208" s="111"/>
      <c r="GH208" s="111"/>
      <c r="GI208" s="111"/>
      <c r="GJ208" s="111"/>
      <c r="GK208" s="111"/>
      <c r="GL208" s="111"/>
      <c r="GM208" s="111"/>
      <c r="GN208" s="111"/>
      <c r="GO208" s="111"/>
      <c r="GP208" s="111"/>
      <c r="GQ208" s="111"/>
      <c r="GR208" s="111"/>
      <c r="GS208" s="111"/>
      <c r="GT208" s="111"/>
      <c r="GU208" s="111"/>
      <c r="GV208" s="111"/>
      <c r="GW208" s="111"/>
      <c r="GX208" s="111"/>
      <c r="GY208" s="111"/>
      <c r="GZ208" s="111"/>
      <c r="HA208" s="111"/>
      <c r="HB208" s="111"/>
      <c r="HC208" s="111"/>
      <c r="HD208" s="111"/>
      <c r="HE208" s="111"/>
      <c r="HF208" s="111"/>
      <c r="HG208" s="116"/>
      <c r="HH208" s="111"/>
      <c r="HI208" s="111"/>
      <c r="HJ208" s="111"/>
      <c r="HK208" s="111"/>
      <c r="HL208" s="111"/>
      <c r="HM208" s="111"/>
      <c r="HN208" s="111"/>
      <c r="HO208" s="111"/>
      <c r="HP208" s="111"/>
      <c r="HQ208" s="111"/>
      <c r="HR208" s="111"/>
      <c r="HS208" s="111"/>
      <c r="HT208" s="111"/>
      <c r="HU208" s="111"/>
      <c r="HV208" s="111"/>
      <c r="HW208" s="111"/>
      <c r="HX208" s="111"/>
      <c r="HY208" s="111"/>
      <c r="HZ208" s="111"/>
      <c r="IA208" s="111"/>
      <c r="IB208" s="111"/>
      <c r="IC208" s="111"/>
      <c r="ID208" s="111"/>
      <c r="IE208" s="111"/>
      <c r="IF208" s="111"/>
      <c r="IG208" s="111"/>
      <c r="IH208" s="111"/>
      <c r="II208" s="111"/>
      <c r="IJ208" s="111"/>
      <c r="IK208" s="111"/>
      <c r="IL208" s="111"/>
      <c r="IM208" s="111"/>
      <c r="IN208" s="111"/>
      <c r="IO208" s="111"/>
      <c r="IP208" s="111"/>
      <c r="IQ208" s="111"/>
      <c r="IR208" s="111"/>
      <c r="IS208" s="111"/>
      <c r="IT208" s="111"/>
      <c r="IU208" s="111"/>
      <c r="IV208" s="111"/>
      <c r="IW208" s="111"/>
      <c r="IX208" s="111"/>
      <c r="IY208" s="111"/>
      <c r="IZ208" s="111"/>
      <c r="JA208" s="111"/>
      <c r="JB208" s="111"/>
      <c r="JC208" s="111"/>
      <c r="JD208" s="111"/>
      <c r="JE208" s="111"/>
      <c r="JF208" s="111"/>
      <c r="JG208" s="111"/>
      <c r="JH208" s="111"/>
      <c r="JI208" s="111"/>
      <c r="JJ208" s="111"/>
      <c r="JK208" s="111"/>
      <c r="JL208" s="111"/>
      <c r="JM208" s="111"/>
      <c r="JN208" s="111"/>
      <c r="JO208" s="111"/>
      <c r="JP208" s="111"/>
      <c r="JQ208" s="111"/>
      <c r="JR208" s="111"/>
      <c r="JS208" s="111"/>
      <c r="JT208" s="111"/>
      <c r="JU208" s="111"/>
      <c r="JV208" s="111"/>
      <c r="JW208" s="111"/>
      <c r="JX208" s="111"/>
      <c r="JY208" s="111"/>
      <c r="JZ208" s="111"/>
      <c r="KA208" s="111"/>
      <c r="KB208" s="111"/>
      <c r="KC208" s="111"/>
      <c r="KD208" s="111"/>
      <c r="KE208" s="111"/>
      <c r="KF208" s="111"/>
      <c r="KG208" s="111"/>
      <c r="KH208" s="111"/>
      <c r="KI208" s="111"/>
      <c r="KJ208" s="111"/>
      <c r="KK208" s="111"/>
      <c r="KL208" s="111"/>
      <c r="KM208" s="111"/>
      <c r="KN208" s="111"/>
      <c r="KO208" s="111"/>
      <c r="KP208" s="111"/>
      <c r="KQ208" s="111"/>
      <c r="KR208" s="111"/>
      <c r="KS208" s="111"/>
      <c r="KT208" s="111"/>
      <c r="KU208" s="111"/>
      <c r="KV208" s="111"/>
      <c r="KW208" s="111"/>
      <c r="KX208" s="111"/>
      <c r="KY208" s="111"/>
      <c r="KZ208" s="111"/>
      <c r="LA208" s="111"/>
      <c r="LB208" s="111"/>
      <c r="LC208" s="111"/>
      <c r="LD208" s="111"/>
      <c r="LE208" s="111"/>
      <c r="LF208" s="111"/>
      <c r="LG208" s="111"/>
      <c r="LH208" s="111"/>
      <c r="LI208" s="111"/>
      <c r="LJ208" s="111"/>
      <c r="LK208" s="111"/>
      <c r="LL208" s="111"/>
      <c r="LM208" s="111"/>
      <c r="LN208" s="111"/>
      <c r="LO208" s="111"/>
      <c r="LP208" s="111"/>
      <c r="LQ208" s="111"/>
      <c r="LR208" s="111"/>
      <c r="LS208" s="111"/>
      <c r="LT208" s="111"/>
      <c r="LU208" s="111"/>
      <c r="LV208" s="111"/>
      <c r="LW208" s="111"/>
      <c r="LX208" s="111"/>
      <c r="LY208" s="111"/>
      <c r="LZ208" s="111"/>
      <c r="MA208" s="111"/>
      <c r="MB208" s="111"/>
      <c r="MC208" s="111"/>
      <c r="MD208" s="111"/>
      <c r="ME208" s="111"/>
      <c r="MF208" s="111"/>
      <c r="MG208" s="111"/>
      <c r="MH208" s="111"/>
      <c r="MI208" s="111"/>
      <c r="MJ208" s="111"/>
      <c r="MK208" s="111"/>
      <c r="ML208" s="111"/>
      <c r="MM208" s="111"/>
      <c r="MN208" s="111"/>
      <c r="MO208" s="111"/>
      <c r="MP208" s="111"/>
      <c r="MQ208" s="111"/>
      <c r="MR208" s="111"/>
      <c r="MS208" s="111"/>
      <c r="MT208" s="111"/>
      <c r="MU208" s="111"/>
      <c r="MV208" s="111"/>
      <c r="MW208" s="111"/>
      <c r="MX208" s="111"/>
      <c r="MY208" s="111"/>
      <c r="MZ208" s="111"/>
      <c r="NA208" s="111"/>
      <c r="NB208" s="111"/>
      <c r="NC208" s="111"/>
      <c r="ND208" s="111"/>
      <c r="NE208" s="111"/>
      <c r="NF208" s="111"/>
      <c r="NG208" s="111"/>
      <c r="NH208" s="111"/>
      <c r="NI208" s="111"/>
      <c r="NJ208" s="111"/>
      <c r="NK208" s="111"/>
      <c r="NL208" s="111"/>
      <c r="NM208" s="111"/>
      <c r="NN208" s="111"/>
      <c r="NO208" s="111"/>
      <c r="NP208" s="111"/>
      <c r="NQ208" s="111"/>
      <c r="NR208" s="111"/>
      <c r="NS208" s="111"/>
      <c r="NT208" s="111"/>
      <c r="NU208" s="111"/>
      <c r="NV208" s="111"/>
      <c r="NW208" s="111"/>
      <c r="NX208" s="111"/>
      <c r="NY208" s="111"/>
      <c r="NZ208" s="111"/>
      <c r="OA208" s="111"/>
      <c r="OB208" s="111"/>
      <c r="OC208" s="111"/>
      <c r="OD208" s="111"/>
      <c r="OE208" s="111"/>
      <c r="OF208" s="111"/>
      <c r="OG208" s="111"/>
      <c r="OH208" s="111"/>
      <c r="OI208" s="111"/>
      <c r="OJ208" s="111"/>
      <c r="OK208" s="111"/>
      <c r="OL208" s="111"/>
      <c r="OM208" s="111"/>
      <c r="ON208" s="111"/>
      <c r="OO208" s="111"/>
      <c r="OP208" s="111"/>
      <c r="OQ208" s="111"/>
      <c r="OR208" s="111"/>
      <c r="OS208" s="111"/>
      <c r="OT208" s="111"/>
      <c r="OU208" s="111"/>
      <c r="OV208" s="111"/>
      <c r="OW208" s="111"/>
      <c r="OX208" s="111"/>
      <c r="OY208" s="111"/>
      <c r="OZ208" s="111"/>
      <c r="PA208" s="111"/>
      <c r="PB208" s="111"/>
      <c r="PC208" s="111"/>
      <c r="PD208" s="111"/>
      <c r="PE208" s="111"/>
      <c r="PF208" s="111"/>
      <c r="PG208" s="111"/>
      <c r="PH208" s="111"/>
      <c r="PI208" s="111"/>
      <c r="PJ208" s="111"/>
      <c r="PK208" s="111"/>
      <c r="PL208" s="111"/>
      <c r="PM208" s="111"/>
      <c r="PN208" s="111"/>
      <c r="PO208" s="111"/>
      <c r="PP208" s="111"/>
      <c r="PQ208" s="111"/>
      <c r="PR208" s="111"/>
      <c r="PS208" s="111"/>
      <c r="PT208" s="111"/>
      <c r="PU208" s="111"/>
      <c r="PV208" s="111"/>
      <c r="PW208" s="111"/>
      <c r="PX208" s="111"/>
      <c r="PY208" s="111"/>
      <c r="PZ208" s="111"/>
      <c r="QA208" s="111"/>
      <c r="QB208" s="111"/>
      <c r="QC208" s="111"/>
      <c r="QD208" s="111"/>
      <c r="QE208" s="111"/>
      <c r="QF208" s="111"/>
      <c r="QG208" s="111"/>
      <c r="QH208" s="111"/>
      <c r="QI208" s="111"/>
      <c r="QJ208" s="111"/>
      <c r="QK208" s="111"/>
      <c r="QL208" s="111"/>
      <c r="QM208" s="111"/>
      <c r="QN208" s="111"/>
      <c r="QO208" s="111"/>
      <c r="QP208" s="111"/>
      <c r="QQ208" s="111"/>
      <c r="QR208" s="111"/>
      <c r="QS208" s="111"/>
      <c r="QT208" s="111"/>
      <c r="QU208" s="111"/>
      <c r="QV208" s="111"/>
      <c r="QW208" s="111"/>
      <c r="QX208" s="111"/>
      <c r="QY208" s="111"/>
      <c r="QZ208" s="111"/>
      <c r="RA208" s="111"/>
      <c r="RB208" s="111"/>
      <c r="RC208" s="111"/>
      <c r="RD208" s="111"/>
      <c r="RE208" s="111"/>
      <c r="RF208" s="111"/>
      <c r="RG208" s="111"/>
      <c r="RH208" s="111"/>
      <c r="RI208" s="111"/>
      <c r="RJ208" s="111"/>
      <c r="RK208" s="111"/>
      <c r="RL208" s="111"/>
      <c r="RM208" s="111"/>
      <c r="RN208" s="111"/>
      <c r="RO208" s="111"/>
      <c r="RP208" s="111"/>
      <c r="RQ208" s="111"/>
      <c r="RR208" s="111"/>
      <c r="RS208" s="111"/>
      <c r="RT208" s="111"/>
      <c r="RU208" s="111"/>
      <c r="RV208" s="111"/>
      <c r="RW208" s="111"/>
      <c r="RX208" s="111"/>
      <c r="RY208" s="111"/>
      <c r="RZ208" s="111"/>
      <c r="SA208" s="111"/>
      <c r="SB208" s="111"/>
      <c r="SC208" s="111"/>
      <c r="SD208" s="111"/>
      <c r="SE208" s="111"/>
      <c r="SF208" s="111"/>
      <c r="SG208" s="111"/>
      <c r="SH208" s="111"/>
      <c r="SI208" s="111"/>
      <c r="SJ208" s="111"/>
      <c r="SK208" s="111"/>
      <c r="SL208" s="111"/>
      <c r="SM208" s="111"/>
      <c r="SN208" s="111"/>
      <c r="SO208" s="111"/>
      <c r="SP208" s="111"/>
      <c r="SQ208" s="111"/>
      <c r="SR208" s="111"/>
      <c r="SS208" s="111"/>
      <c r="ST208" s="111"/>
      <c r="SU208" s="111"/>
      <c r="SV208" s="111"/>
      <c r="SW208" s="111"/>
      <c r="SX208" s="111"/>
      <c r="SY208" s="111"/>
      <c r="SZ208" s="111"/>
      <c r="TA208" s="111"/>
      <c r="TB208" s="111"/>
      <c r="TC208" s="111"/>
      <c r="TD208" s="111"/>
      <c r="TE208" s="111"/>
      <c r="TF208" s="111"/>
      <c r="TG208" s="111"/>
      <c r="TH208" s="111"/>
      <c r="TI208" s="111"/>
      <c r="TJ208" s="111"/>
      <c r="TK208" s="111"/>
      <c r="TL208" s="111"/>
      <c r="TM208" s="111"/>
      <c r="TN208" s="111"/>
    </row>
    <row r="209" spans="1:534" x14ac:dyDescent="0.2">
      <c r="A209" s="111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7"/>
      <c r="CC209" s="117"/>
      <c r="CD209" s="111"/>
      <c r="CE209" s="111"/>
      <c r="CF209" s="111"/>
      <c r="CG209" s="117"/>
      <c r="CH209" s="117"/>
      <c r="CI209" s="111"/>
      <c r="CJ209" s="111"/>
      <c r="CK209" s="111"/>
      <c r="CL209" s="117"/>
      <c r="CM209" s="111"/>
      <c r="CN209" s="117"/>
      <c r="CO209" s="117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  <c r="DJ209" s="111"/>
      <c r="DK209" s="111"/>
      <c r="DL209" s="111"/>
      <c r="DM209" s="111"/>
      <c r="DN209" s="111"/>
      <c r="DO209" s="111"/>
      <c r="DP209" s="111"/>
      <c r="DQ209" s="111"/>
      <c r="DR209" s="111"/>
      <c r="DS209" s="111"/>
      <c r="DT209" s="111"/>
      <c r="DU209" s="111"/>
      <c r="DV209" s="111"/>
      <c r="DW209" s="111"/>
      <c r="DX209" s="111"/>
      <c r="DY209" s="111"/>
      <c r="DZ209" s="111"/>
      <c r="EA209" s="111"/>
      <c r="EB209" s="111"/>
      <c r="EC209" s="111"/>
      <c r="ED209" s="111"/>
      <c r="EE209" s="111"/>
      <c r="EF209" s="111"/>
      <c r="EG209" s="111"/>
      <c r="EH209" s="111"/>
      <c r="EI209" s="111"/>
      <c r="EJ209" s="111"/>
      <c r="EK209" s="111"/>
      <c r="EL209" s="111"/>
      <c r="EM209" s="111"/>
      <c r="EN209" s="111"/>
      <c r="EO209" s="111"/>
      <c r="EP209" s="111"/>
      <c r="EQ209" s="111"/>
      <c r="ER209" s="111"/>
      <c r="ES209" s="111"/>
      <c r="ET209" s="111"/>
      <c r="EU209" s="111"/>
      <c r="EV209" s="111"/>
      <c r="EW209" s="111"/>
      <c r="EX209" s="111"/>
      <c r="EY209" s="111"/>
      <c r="EZ209" s="111"/>
      <c r="FA209" s="111"/>
      <c r="FB209" s="111"/>
      <c r="FC209" s="111"/>
      <c r="FD209" s="111"/>
      <c r="FE209" s="111"/>
      <c r="FF209" s="111"/>
      <c r="FG209" s="111"/>
      <c r="FH209" s="111"/>
      <c r="FI209" s="111"/>
      <c r="FJ209" s="111"/>
      <c r="FK209" s="111"/>
      <c r="FL209" s="111"/>
      <c r="FM209" s="111"/>
      <c r="FN209" s="111"/>
      <c r="FO209" s="111"/>
      <c r="FP209" s="111"/>
      <c r="FQ209" s="111"/>
      <c r="FR209" s="111"/>
      <c r="FS209" s="111"/>
      <c r="FT209" s="111"/>
      <c r="FU209" s="111"/>
      <c r="FV209" s="111"/>
      <c r="FW209" s="111"/>
      <c r="FX209" s="111"/>
      <c r="FY209" s="111"/>
      <c r="FZ209" s="111"/>
      <c r="GA209" s="111"/>
      <c r="GB209" s="111"/>
      <c r="GC209" s="111"/>
      <c r="GD209" s="111"/>
      <c r="GE209" s="111"/>
      <c r="GF209" s="111"/>
      <c r="GG209" s="111"/>
      <c r="GH209" s="111"/>
      <c r="GI209" s="111"/>
      <c r="GJ209" s="111"/>
      <c r="GK209" s="111"/>
      <c r="GL209" s="111"/>
      <c r="GM209" s="111"/>
      <c r="GN209" s="111"/>
      <c r="GO209" s="111"/>
      <c r="GP209" s="111"/>
      <c r="GQ209" s="111"/>
      <c r="GR209" s="111"/>
      <c r="GS209" s="111"/>
      <c r="GT209" s="111"/>
      <c r="GU209" s="111"/>
      <c r="GV209" s="111"/>
      <c r="GW209" s="111"/>
      <c r="GX209" s="111"/>
      <c r="GY209" s="111"/>
      <c r="GZ209" s="111"/>
      <c r="HA209" s="111"/>
      <c r="HB209" s="111"/>
      <c r="HC209" s="111"/>
      <c r="HD209" s="111"/>
      <c r="HE209" s="111"/>
      <c r="HF209" s="111"/>
      <c r="HG209" s="116"/>
      <c r="HH209" s="111"/>
      <c r="HI209" s="111"/>
      <c r="HJ209" s="111"/>
      <c r="HK209" s="111"/>
      <c r="HL209" s="111"/>
      <c r="HM209" s="111"/>
      <c r="HN209" s="111"/>
      <c r="HO209" s="111"/>
      <c r="HP209" s="111"/>
      <c r="HQ209" s="111"/>
      <c r="HR209" s="111"/>
      <c r="HS209" s="111"/>
      <c r="HT209" s="111"/>
      <c r="HU209" s="111"/>
      <c r="HV209" s="111"/>
      <c r="HW209" s="111"/>
      <c r="HX209" s="111"/>
      <c r="HY209" s="111"/>
      <c r="HZ209" s="111"/>
      <c r="IA209" s="111"/>
      <c r="IB209" s="111"/>
      <c r="IC209" s="111"/>
      <c r="ID209" s="111"/>
      <c r="IE209" s="111"/>
      <c r="IF209" s="111"/>
      <c r="IG209" s="111"/>
      <c r="IH209" s="111"/>
      <c r="II209" s="111"/>
      <c r="IJ209" s="111"/>
      <c r="IK209" s="111"/>
      <c r="IL209" s="111"/>
      <c r="IM209" s="111"/>
      <c r="IN209" s="111"/>
      <c r="IO209" s="111"/>
      <c r="IP209" s="111"/>
      <c r="IQ209" s="111"/>
      <c r="IR209" s="111"/>
      <c r="IS209" s="111"/>
      <c r="IT209" s="111"/>
      <c r="IU209" s="111"/>
      <c r="IV209" s="111"/>
      <c r="IW209" s="111"/>
      <c r="IX209" s="111"/>
      <c r="IY209" s="111"/>
      <c r="IZ209" s="111"/>
      <c r="JA209" s="111"/>
      <c r="JB209" s="111"/>
      <c r="JC209" s="111"/>
      <c r="JD209" s="111"/>
      <c r="JE209" s="111"/>
      <c r="JF209" s="111"/>
      <c r="JG209" s="111"/>
      <c r="JH209" s="111"/>
      <c r="JI209" s="111"/>
      <c r="JJ209" s="111"/>
      <c r="JK209" s="111"/>
      <c r="JL209" s="111"/>
      <c r="JM209" s="111"/>
      <c r="JN209" s="111"/>
      <c r="JO209" s="111"/>
      <c r="JP209" s="111"/>
      <c r="JQ209" s="111"/>
      <c r="JR209" s="111"/>
      <c r="JS209" s="111"/>
      <c r="JT209" s="111"/>
      <c r="JU209" s="111"/>
      <c r="JV209" s="111"/>
      <c r="JW209" s="111"/>
      <c r="JX209" s="111"/>
      <c r="JY209" s="111"/>
      <c r="JZ209" s="111"/>
      <c r="KA209" s="111"/>
      <c r="KB209" s="111"/>
      <c r="KC209" s="111"/>
      <c r="KD209" s="111"/>
      <c r="KE209" s="111"/>
      <c r="KF209" s="111"/>
      <c r="KG209" s="111"/>
      <c r="KH209" s="111"/>
      <c r="KI209" s="111"/>
      <c r="KJ209" s="111"/>
      <c r="KK209" s="111"/>
      <c r="KL209" s="111"/>
      <c r="KM209" s="111"/>
      <c r="KN209" s="111"/>
      <c r="KO209" s="111"/>
      <c r="KP209" s="111"/>
      <c r="KQ209" s="111"/>
      <c r="KR209" s="111"/>
      <c r="KS209" s="111"/>
      <c r="KT209" s="111"/>
      <c r="KU209" s="111"/>
      <c r="KV209" s="111"/>
      <c r="KW209" s="111"/>
      <c r="KX209" s="111"/>
      <c r="KY209" s="111"/>
      <c r="KZ209" s="111"/>
      <c r="LA209" s="111"/>
      <c r="LB209" s="111"/>
      <c r="LC209" s="111"/>
      <c r="LD209" s="111"/>
      <c r="LE209" s="111"/>
      <c r="LF209" s="111"/>
      <c r="LG209" s="111"/>
      <c r="LH209" s="111"/>
      <c r="LI209" s="111"/>
      <c r="LJ209" s="111"/>
      <c r="LK209" s="111"/>
      <c r="LL209" s="111"/>
      <c r="LM209" s="111"/>
      <c r="LN209" s="111"/>
      <c r="LO209" s="111"/>
      <c r="LP209" s="111"/>
      <c r="LQ209" s="111"/>
      <c r="LR209" s="111"/>
      <c r="LS209" s="111"/>
      <c r="LT209" s="111"/>
      <c r="LU209" s="111"/>
      <c r="LV209" s="111"/>
      <c r="LW209" s="111"/>
      <c r="LX209" s="111"/>
      <c r="LY209" s="111"/>
      <c r="LZ209" s="111"/>
      <c r="MA209" s="111"/>
      <c r="MB209" s="111"/>
      <c r="MC209" s="111"/>
      <c r="MD209" s="111"/>
      <c r="ME209" s="111"/>
      <c r="MF209" s="111"/>
      <c r="MG209" s="111"/>
      <c r="MH209" s="111"/>
      <c r="MI209" s="111"/>
      <c r="MJ209" s="111"/>
      <c r="MK209" s="111"/>
      <c r="ML209" s="111"/>
      <c r="MM209" s="111"/>
      <c r="MN209" s="111"/>
      <c r="MO209" s="111"/>
      <c r="MP209" s="111"/>
      <c r="MQ209" s="111"/>
      <c r="MR209" s="111"/>
      <c r="MS209" s="111"/>
      <c r="MT209" s="111"/>
      <c r="MU209" s="111"/>
      <c r="MV209" s="111"/>
      <c r="MW209" s="111"/>
      <c r="MX209" s="111"/>
      <c r="MY209" s="111"/>
      <c r="MZ209" s="111"/>
      <c r="NA209" s="111"/>
      <c r="NB209" s="111"/>
      <c r="NC209" s="111"/>
      <c r="ND209" s="111"/>
      <c r="NE209" s="111"/>
      <c r="NF209" s="111"/>
      <c r="NG209" s="111"/>
      <c r="NH209" s="111"/>
      <c r="NI209" s="111"/>
      <c r="NJ209" s="111"/>
      <c r="NK209" s="111"/>
      <c r="NL209" s="111"/>
      <c r="NM209" s="111"/>
      <c r="NN209" s="111"/>
      <c r="NO209" s="111"/>
      <c r="NP209" s="111"/>
      <c r="NQ209" s="111"/>
      <c r="NR209" s="111"/>
      <c r="NS209" s="111"/>
      <c r="NT209" s="111"/>
      <c r="NU209" s="111"/>
      <c r="NV209" s="111"/>
      <c r="NW209" s="111"/>
      <c r="NX209" s="111"/>
      <c r="NY209" s="111"/>
      <c r="NZ209" s="111"/>
      <c r="OA209" s="111"/>
      <c r="OB209" s="111"/>
      <c r="OC209" s="111"/>
      <c r="OD209" s="111"/>
      <c r="OE209" s="111"/>
      <c r="OF209" s="111"/>
      <c r="OG209" s="111"/>
      <c r="OH209" s="111"/>
      <c r="OI209" s="111"/>
      <c r="OJ209" s="111"/>
      <c r="OK209" s="111"/>
      <c r="OL209" s="111"/>
      <c r="OM209" s="111"/>
      <c r="ON209" s="111"/>
      <c r="OO209" s="111"/>
      <c r="OP209" s="111"/>
      <c r="OQ209" s="111"/>
      <c r="OR209" s="111"/>
      <c r="OS209" s="111"/>
      <c r="OT209" s="111"/>
      <c r="OU209" s="111"/>
      <c r="OV209" s="111"/>
      <c r="OW209" s="111"/>
      <c r="OX209" s="111"/>
      <c r="OY209" s="111"/>
      <c r="OZ209" s="111"/>
      <c r="PA209" s="111"/>
      <c r="PB209" s="111"/>
      <c r="PC209" s="111"/>
      <c r="PD209" s="111"/>
      <c r="PE209" s="111"/>
      <c r="PF209" s="111"/>
      <c r="PG209" s="111"/>
      <c r="PH209" s="111"/>
      <c r="PI209" s="111"/>
      <c r="PJ209" s="111"/>
      <c r="PK209" s="111"/>
      <c r="PL209" s="111"/>
      <c r="PM209" s="111"/>
      <c r="PN209" s="111"/>
      <c r="PO209" s="111"/>
      <c r="PP209" s="111"/>
      <c r="PQ209" s="111"/>
      <c r="PR209" s="111"/>
      <c r="PS209" s="111"/>
      <c r="PT209" s="111"/>
      <c r="PU209" s="111"/>
      <c r="PV209" s="111"/>
      <c r="PW209" s="111"/>
      <c r="PX209" s="111"/>
      <c r="PY209" s="111"/>
      <c r="PZ209" s="111"/>
      <c r="QA209" s="111"/>
      <c r="QB209" s="111"/>
      <c r="QC209" s="111"/>
      <c r="QD209" s="111"/>
      <c r="QE209" s="111"/>
      <c r="QF209" s="111"/>
      <c r="QG209" s="111"/>
      <c r="QH209" s="111"/>
      <c r="QI209" s="111"/>
      <c r="QJ209" s="111"/>
      <c r="QK209" s="111"/>
      <c r="QL209" s="111"/>
      <c r="QM209" s="111"/>
      <c r="QN209" s="111"/>
      <c r="QO209" s="111"/>
      <c r="QP209" s="111"/>
      <c r="QQ209" s="111"/>
      <c r="QR209" s="111"/>
      <c r="QS209" s="111"/>
      <c r="QT209" s="111"/>
      <c r="QU209" s="111"/>
      <c r="QV209" s="111"/>
      <c r="QW209" s="111"/>
      <c r="QX209" s="111"/>
      <c r="QY209" s="111"/>
      <c r="QZ209" s="111"/>
      <c r="RA209" s="111"/>
      <c r="RB209" s="111"/>
      <c r="RC209" s="111"/>
      <c r="RD209" s="111"/>
      <c r="RE209" s="111"/>
      <c r="RF209" s="111"/>
      <c r="RG209" s="111"/>
      <c r="RH209" s="111"/>
      <c r="RI209" s="111"/>
      <c r="RJ209" s="111"/>
      <c r="RK209" s="111"/>
      <c r="RL209" s="111"/>
      <c r="RM209" s="111"/>
      <c r="RN209" s="111"/>
      <c r="RO209" s="111"/>
      <c r="RP209" s="111"/>
      <c r="RQ209" s="111"/>
      <c r="RR209" s="111"/>
      <c r="RS209" s="111"/>
      <c r="RT209" s="111"/>
      <c r="RU209" s="111"/>
      <c r="RV209" s="111"/>
      <c r="RW209" s="111"/>
      <c r="RX209" s="111"/>
      <c r="RY209" s="111"/>
      <c r="RZ209" s="111"/>
      <c r="SA209" s="111"/>
      <c r="SB209" s="111"/>
      <c r="SC209" s="111"/>
      <c r="SD209" s="111"/>
      <c r="SE209" s="111"/>
      <c r="SF209" s="111"/>
      <c r="SG209" s="111"/>
      <c r="SH209" s="111"/>
      <c r="SI209" s="111"/>
      <c r="SJ209" s="111"/>
      <c r="SK209" s="111"/>
      <c r="SL209" s="111"/>
      <c r="SM209" s="111"/>
      <c r="SN209" s="111"/>
      <c r="SO209" s="111"/>
      <c r="SP209" s="111"/>
      <c r="SQ209" s="111"/>
      <c r="SR209" s="111"/>
      <c r="SS209" s="111"/>
      <c r="ST209" s="111"/>
      <c r="SU209" s="111"/>
      <c r="SV209" s="111"/>
      <c r="SW209" s="111"/>
      <c r="SX209" s="111"/>
      <c r="SY209" s="111"/>
      <c r="SZ209" s="111"/>
      <c r="TA209" s="111"/>
      <c r="TB209" s="111"/>
      <c r="TC209" s="111"/>
      <c r="TD209" s="111"/>
      <c r="TE209" s="111"/>
      <c r="TF209" s="111"/>
      <c r="TG209" s="111"/>
      <c r="TH209" s="111"/>
      <c r="TI209" s="111"/>
      <c r="TJ209" s="111"/>
      <c r="TK209" s="111"/>
      <c r="TL209" s="111"/>
      <c r="TM209" s="111"/>
      <c r="TN209" s="111"/>
    </row>
    <row r="210" spans="1:534" x14ac:dyDescent="0.2">
      <c r="A210" s="111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7"/>
      <c r="CC210" s="117"/>
      <c r="CD210" s="111"/>
      <c r="CE210" s="111"/>
      <c r="CF210" s="111"/>
      <c r="CG210" s="117"/>
      <c r="CH210" s="117"/>
      <c r="CI210" s="111"/>
      <c r="CJ210" s="111"/>
      <c r="CK210" s="111"/>
      <c r="CL210" s="117"/>
      <c r="CM210" s="111"/>
      <c r="CN210" s="117"/>
      <c r="CO210" s="117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  <c r="HE210" s="111"/>
      <c r="HF210" s="111"/>
      <c r="HG210" s="116"/>
      <c r="HH210" s="111"/>
      <c r="HI210" s="111"/>
      <c r="HJ210" s="111"/>
      <c r="HK210" s="111"/>
      <c r="HL210" s="111"/>
      <c r="HM210" s="111"/>
      <c r="HN210" s="111"/>
      <c r="HO210" s="111"/>
      <c r="HP210" s="111"/>
      <c r="HQ210" s="111"/>
      <c r="HR210" s="111"/>
      <c r="HS210" s="111"/>
      <c r="HT210" s="111"/>
      <c r="HU210" s="111"/>
      <c r="HV210" s="111"/>
      <c r="HW210" s="111"/>
      <c r="HX210" s="111"/>
      <c r="HY210" s="111"/>
      <c r="HZ210" s="111"/>
      <c r="IA210" s="111"/>
      <c r="IB210" s="111"/>
      <c r="IC210" s="111"/>
      <c r="ID210" s="111"/>
      <c r="IE210" s="111"/>
      <c r="IF210" s="111"/>
      <c r="IG210" s="111"/>
      <c r="IH210" s="111"/>
      <c r="II210" s="111"/>
      <c r="IJ210" s="111"/>
      <c r="IK210" s="111"/>
      <c r="IL210" s="111"/>
      <c r="IM210" s="111"/>
      <c r="IN210" s="111"/>
      <c r="IO210" s="111"/>
      <c r="IP210" s="111"/>
      <c r="IQ210" s="111"/>
      <c r="IR210" s="111"/>
      <c r="IS210" s="111"/>
      <c r="IT210" s="111"/>
      <c r="IU210" s="111"/>
      <c r="IV210" s="111"/>
      <c r="IW210" s="111"/>
      <c r="IX210" s="111"/>
      <c r="IY210" s="111"/>
      <c r="IZ210" s="111"/>
      <c r="JA210" s="111"/>
      <c r="JB210" s="111"/>
      <c r="JC210" s="111"/>
      <c r="JD210" s="111"/>
      <c r="JE210" s="111"/>
      <c r="JF210" s="111"/>
      <c r="JG210" s="111"/>
      <c r="JH210" s="111"/>
      <c r="JI210" s="111"/>
      <c r="JJ210" s="111"/>
      <c r="JK210" s="111"/>
      <c r="JL210" s="111"/>
      <c r="JM210" s="111"/>
      <c r="JN210" s="111"/>
      <c r="JO210" s="111"/>
      <c r="JP210" s="111"/>
      <c r="JQ210" s="111"/>
      <c r="JR210" s="111"/>
      <c r="JS210" s="111"/>
      <c r="JT210" s="111"/>
      <c r="JU210" s="111"/>
      <c r="JV210" s="111"/>
      <c r="JW210" s="111"/>
      <c r="JX210" s="111"/>
      <c r="JY210" s="111"/>
      <c r="JZ210" s="111"/>
      <c r="KA210" s="111"/>
      <c r="KB210" s="111"/>
      <c r="KC210" s="111"/>
      <c r="KD210" s="111"/>
      <c r="KE210" s="111"/>
      <c r="KF210" s="111"/>
      <c r="KG210" s="111"/>
      <c r="KH210" s="111"/>
      <c r="KI210" s="111"/>
      <c r="KJ210" s="111"/>
      <c r="KK210" s="111"/>
      <c r="KL210" s="111"/>
      <c r="KM210" s="111"/>
      <c r="KN210" s="111"/>
      <c r="KO210" s="111"/>
      <c r="KP210" s="111"/>
      <c r="KQ210" s="111"/>
      <c r="KR210" s="111"/>
      <c r="KS210" s="111"/>
      <c r="KT210" s="111"/>
      <c r="KU210" s="111"/>
      <c r="KV210" s="111"/>
      <c r="KW210" s="111"/>
      <c r="KX210" s="111"/>
      <c r="KY210" s="111"/>
      <c r="KZ210" s="111"/>
      <c r="LA210" s="111"/>
      <c r="LB210" s="111"/>
      <c r="LC210" s="111"/>
      <c r="LD210" s="111"/>
      <c r="LE210" s="111"/>
      <c r="LF210" s="111"/>
      <c r="LG210" s="111"/>
      <c r="LH210" s="111"/>
      <c r="LI210" s="111"/>
      <c r="LJ210" s="111"/>
      <c r="LK210" s="111"/>
      <c r="LL210" s="111"/>
      <c r="LM210" s="111"/>
      <c r="LN210" s="111"/>
      <c r="LO210" s="111"/>
      <c r="LP210" s="111"/>
      <c r="LQ210" s="111"/>
      <c r="LR210" s="111"/>
      <c r="LS210" s="111"/>
      <c r="LT210" s="111"/>
      <c r="LU210" s="111"/>
      <c r="LV210" s="111"/>
      <c r="LW210" s="111"/>
      <c r="LX210" s="111"/>
      <c r="LY210" s="111"/>
      <c r="LZ210" s="111"/>
      <c r="MA210" s="111"/>
      <c r="MB210" s="111"/>
      <c r="MC210" s="111"/>
      <c r="MD210" s="111"/>
      <c r="ME210" s="111"/>
      <c r="MF210" s="111"/>
      <c r="MG210" s="111"/>
      <c r="MH210" s="111"/>
      <c r="MI210" s="111"/>
      <c r="MJ210" s="111"/>
      <c r="MK210" s="111"/>
      <c r="ML210" s="111"/>
      <c r="MM210" s="111"/>
      <c r="MN210" s="111"/>
      <c r="MO210" s="111"/>
      <c r="MP210" s="111"/>
      <c r="MQ210" s="111"/>
      <c r="MR210" s="111"/>
      <c r="MS210" s="111"/>
      <c r="MT210" s="111"/>
      <c r="MU210" s="111"/>
      <c r="MV210" s="111"/>
      <c r="MW210" s="111"/>
      <c r="MX210" s="111"/>
      <c r="MY210" s="111"/>
      <c r="MZ210" s="111"/>
      <c r="NA210" s="111"/>
      <c r="NB210" s="111"/>
      <c r="NC210" s="111"/>
      <c r="ND210" s="111"/>
      <c r="NE210" s="111"/>
      <c r="NF210" s="111"/>
      <c r="NG210" s="111"/>
      <c r="NH210" s="111"/>
      <c r="NI210" s="111"/>
      <c r="NJ210" s="111"/>
      <c r="NK210" s="111"/>
      <c r="NL210" s="111"/>
      <c r="NM210" s="111"/>
      <c r="NN210" s="111"/>
      <c r="NO210" s="111"/>
      <c r="NP210" s="111"/>
      <c r="NQ210" s="111"/>
      <c r="NR210" s="111"/>
      <c r="NS210" s="111"/>
      <c r="NT210" s="111"/>
      <c r="NU210" s="111"/>
      <c r="NV210" s="111"/>
      <c r="NW210" s="111"/>
      <c r="NX210" s="111"/>
      <c r="NY210" s="111"/>
      <c r="NZ210" s="111"/>
      <c r="OA210" s="111"/>
      <c r="OB210" s="111"/>
      <c r="OC210" s="111"/>
      <c r="OD210" s="111"/>
      <c r="OE210" s="111"/>
      <c r="OF210" s="111"/>
      <c r="OG210" s="111"/>
      <c r="OH210" s="111"/>
      <c r="OI210" s="111"/>
      <c r="OJ210" s="111"/>
      <c r="OK210" s="111"/>
      <c r="OL210" s="111"/>
      <c r="OM210" s="111"/>
      <c r="ON210" s="111"/>
      <c r="OO210" s="111"/>
      <c r="OP210" s="111"/>
      <c r="OQ210" s="111"/>
      <c r="OR210" s="111"/>
      <c r="OS210" s="111"/>
      <c r="OT210" s="111"/>
      <c r="OU210" s="111"/>
      <c r="OV210" s="111"/>
      <c r="OW210" s="111"/>
      <c r="OX210" s="111"/>
      <c r="OY210" s="111"/>
      <c r="OZ210" s="111"/>
      <c r="PA210" s="111"/>
      <c r="PB210" s="111"/>
      <c r="PC210" s="111"/>
      <c r="PD210" s="111"/>
      <c r="PE210" s="111"/>
      <c r="PF210" s="111"/>
      <c r="PG210" s="111"/>
      <c r="PH210" s="111"/>
      <c r="PI210" s="111"/>
      <c r="PJ210" s="111"/>
      <c r="PK210" s="111"/>
      <c r="PL210" s="111"/>
      <c r="PM210" s="111"/>
      <c r="PN210" s="111"/>
      <c r="PO210" s="111"/>
      <c r="PP210" s="111"/>
      <c r="PQ210" s="111"/>
      <c r="PR210" s="111"/>
      <c r="PS210" s="111"/>
      <c r="PT210" s="111"/>
      <c r="PU210" s="111"/>
      <c r="PV210" s="111"/>
      <c r="PW210" s="111"/>
      <c r="PX210" s="111"/>
      <c r="PY210" s="111"/>
      <c r="PZ210" s="111"/>
      <c r="QA210" s="111"/>
      <c r="QB210" s="111"/>
      <c r="QC210" s="111"/>
      <c r="QD210" s="111"/>
      <c r="QE210" s="111"/>
      <c r="QF210" s="111"/>
      <c r="QG210" s="111"/>
      <c r="QH210" s="111"/>
      <c r="QI210" s="111"/>
      <c r="QJ210" s="111"/>
      <c r="QK210" s="111"/>
      <c r="QL210" s="111"/>
      <c r="QM210" s="111"/>
      <c r="QN210" s="111"/>
      <c r="QO210" s="111"/>
      <c r="QP210" s="111"/>
      <c r="QQ210" s="111"/>
      <c r="QR210" s="111"/>
      <c r="QS210" s="111"/>
      <c r="QT210" s="111"/>
      <c r="QU210" s="111"/>
      <c r="QV210" s="111"/>
      <c r="QW210" s="111"/>
      <c r="QX210" s="111"/>
      <c r="QY210" s="111"/>
      <c r="QZ210" s="111"/>
      <c r="RA210" s="111"/>
      <c r="RB210" s="111"/>
      <c r="RC210" s="111"/>
      <c r="RD210" s="111"/>
      <c r="RE210" s="111"/>
      <c r="RF210" s="111"/>
      <c r="RG210" s="111"/>
      <c r="RH210" s="111"/>
      <c r="RI210" s="111"/>
      <c r="RJ210" s="111"/>
      <c r="RK210" s="111"/>
      <c r="RL210" s="111"/>
      <c r="RM210" s="111"/>
      <c r="RN210" s="111"/>
      <c r="RO210" s="111"/>
      <c r="RP210" s="111"/>
      <c r="RQ210" s="111"/>
      <c r="RR210" s="111"/>
      <c r="RS210" s="111"/>
      <c r="RT210" s="111"/>
      <c r="RU210" s="111"/>
      <c r="RV210" s="111"/>
      <c r="RW210" s="111"/>
      <c r="RX210" s="111"/>
      <c r="RY210" s="111"/>
      <c r="RZ210" s="111"/>
      <c r="SA210" s="111"/>
      <c r="SB210" s="111"/>
      <c r="SC210" s="111"/>
      <c r="SD210" s="111"/>
      <c r="SE210" s="111"/>
      <c r="SF210" s="111"/>
      <c r="SG210" s="111"/>
      <c r="SH210" s="111"/>
      <c r="SI210" s="111"/>
      <c r="SJ210" s="111"/>
      <c r="SK210" s="111"/>
      <c r="SL210" s="111"/>
      <c r="SM210" s="111"/>
      <c r="SN210" s="111"/>
      <c r="SO210" s="111"/>
      <c r="SP210" s="111"/>
      <c r="SQ210" s="111"/>
      <c r="SR210" s="111"/>
      <c r="SS210" s="111"/>
      <c r="ST210" s="111"/>
      <c r="SU210" s="111"/>
      <c r="SV210" s="111"/>
      <c r="SW210" s="111"/>
      <c r="SX210" s="111"/>
      <c r="SY210" s="111"/>
      <c r="SZ210" s="111"/>
      <c r="TA210" s="111"/>
      <c r="TB210" s="111"/>
      <c r="TC210" s="111"/>
      <c r="TD210" s="111"/>
      <c r="TE210" s="111"/>
      <c r="TF210" s="111"/>
      <c r="TG210" s="111"/>
      <c r="TH210" s="111"/>
      <c r="TI210" s="111"/>
      <c r="TJ210" s="111"/>
      <c r="TK210" s="111"/>
      <c r="TL210" s="111"/>
      <c r="TM210" s="111"/>
      <c r="TN210" s="111"/>
    </row>
    <row r="211" spans="1:534" x14ac:dyDescent="0.2">
      <c r="A211" s="111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7"/>
      <c r="CC211" s="117"/>
      <c r="CD211" s="111"/>
      <c r="CE211" s="111"/>
      <c r="CF211" s="111"/>
      <c r="CG211" s="117"/>
      <c r="CH211" s="117"/>
      <c r="CI211" s="111"/>
      <c r="CJ211" s="111"/>
      <c r="CK211" s="111"/>
      <c r="CL211" s="117"/>
      <c r="CM211" s="111"/>
      <c r="CN211" s="117"/>
      <c r="CO211" s="117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/>
      <c r="HE211" s="111"/>
      <c r="HF211" s="111"/>
      <c r="HG211" s="116"/>
      <c r="HH211" s="111"/>
      <c r="HI211" s="111"/>
      <c r="HJ211" s="111"/>
      <c r="HK211" s="111"/>
      <c r="HL211" s="111"/>
      <c r="HM211" s="111"/>
      <c r="HN211" s="111"/>
      <c r="HO211" s="111"/>
      <c r="HP211" s="111"/>
      <c r="HQ211" s="111"/>
      <c r="HR211" s="111"/>
      <c r="HS211" s="111"/>
      <c r="HT211" s="111"/>
      <c r="HU211" s="111"/>
      <c r="HV211" s="111"/>
      <c r="HW211" s="111"/>
      <c r="HX211" s="111"/>
      <c r="HY211" s="111"/>
      <c r="HZ211" s="111"/>
      <c r="IA211" s="111"/>
      <c r="IB211" s="111"/>
      <c r="IC211" s="111"/>
      <c r="ID211" s="111"/>
      <c r="IE211" s="111"/>
      <c r="IF211" s="111"/>
      <c r="IG211" s="111"/>
      <c r="IH211" s="111"/>
      <c r="II211" s="111"/>
      <c r="IJ211" s="111"/>
      <c r="IK211" s="111"/>
      <c r="IL211" s="111"/>
      <c r="IM211" s="111"/>
      <c r="IN211" s="111"/>
      <c r="IO211" s="111"/>
      <c r="IP211" s="111"/>
      <c r="IQ211" s="111"/>
      <c r="IR211" s="111"/>
      <c r="IS211" s="111"/>
      <c r="IT211" s="111"/>
      <c r="IU211" s="111"/>
      <c r="IV211" s="111"/>
      <c r="IW211" s="111"/>
      <c r="IX211" s="111"/>
      <c r="IY211" s="111"/>
      <c r="IZ211" s="111"/>
      <c r="JA211" s="111"/>
      <c r="JB211" s="111"/>
      <c r="JC211" s="111"/>
      <c r="JD211" s="111"/>
      <c r="JE211" s="111"/>
      <c r="JF211" s="111"/>
      <c r="JG211" s="111"/>
      <c r="JH211" s="111"/>
      <c r="JI211" s="111"/>
      <c r="JJ211" s="111"/>
      <c r="JK211" s="111"/>
      <c r="JL211" s="111"/>
      <c r="JM211" s="111"/>
      <c r="JN211" s="111"/>
      <c r="JO211" s="111"/>
      <c r="JP211" s="111"/>
      <c r="JQ211" s="111"/>
      <c r="JR211" s="111"/>
      <c r="JS211" s="111"/>
      <c r="JT211" s="111"/>
      <c r="JU211" s="111"/>
      <c r="JV211" s="111"/>
      <c r="JW211" s="111"/>
      <c r="JX211" s="111"/>
      <c r="JY211" s="111"/>
      <c r="JZ211" s="111"/>
      <c r="KA211" s="111"/>
      <c r="KB211" s="111"/>
      <c r="KC211" s="111"/>
      <c r="KD211" s="111"/>
      <c r="KE211" s="111"/>
      <c r="KF211" s="111"/>
      <c r="KG211" s="111"/>
      <c r="KH211" s="111"/>
      <c r="KI211" s="111"/>
      <c r="KJ211" s="111"/>
      <c r="KK211" s="111"/>
      <c r="KL211" s="111"/>
      <c r="KM211" s="111"/>
      <c r="KN211" s="111"/>
      <c r="KO211" s="111"/>
      <c r="KP211" s="111"/>
      <c r="KQ211" s="111"/>
      <c r="KR211" s="111"/>
      <c r="KS211" s="111"/>
      <c r="KT211" s="111"/>
      <c r="KU211" s="111"/>
      <c r="KV211" s="111"/>
      <c r="KW211" s="111"/>
      <c r="KX211" s="111"/>
      <c r="KY211" s="111"/>
      <c r="KZ211" s="111"/>
      <c r="LA211" s="111"/>
      <c r="LB211" s="111"/>
      <c r="LC211" s="111"/>
      <c r="LD211" s="111"/>
      <c r="LE211" s="111"/>
      <c r="LF211" s="111"/>
      <c r="LG211" s="111"/>
      <c r="LH211" s="111"/>
      <c r="LI211" s="111"/>
      <c r="LJ211" s="111"/>
      <c r="LK211" s="111"/>
      <c r="LL211" s="111"/>
      <c r="LM211" s="111"/>
      <c r="LN211" s="111"/>
      <c r="LO211" s="111"/>
      <c r="LP211" s="111"/>
      <c r="LQ211" s="111"/>
      <c r="LR211" s="111"/>
      <c r="LS211" s="111"/>
      <c r="LT211" s="111"/>
      <c r="LU211" s="111"/>
      <c r="LV211" s="111"/>
      <c r="LW211" s="111"/>
      <c r="LX211" s="111"/>
      <c r="LY211" s="111"/>
      <c r="LZ211" s="111"/>
      <c r="MA211" s="111"/>
      <c r="MB211" s="111"/>
      <c r="MC211" s="111"/>
      <c r="MD211" s="111"/>
      <c r="ME211" s="111"/>
      <c r="MF211" s="111"/>
      <c r="MG211" s="111"/>
      <c r="MH211" s="111"/>
      <c r="MI211" s="111"/>
      <c r="MJ211" s="111"/>
      <c r="MK211" s="111"/>
      <c r="ML211" s="111"/>
      <c r="MM211" s="111"/>
      <c r="MN211" s="111"/>
      <c r="MO211" s="111"/>
      <c r="MP211" s="111"/>
      <c r="MQ211" s="111"/>
      <c r="MR211" s="111"/>
      <c r="MS211" s="111"/>
      <c r="MT211" s="111"/>
      <c r="MU211" s="111"/>
      <c r="MV211" s="111"/>
      <c r="MW211" s="111"/>
      <c r="MX211" s="111"/>
      <c r="MY211" s="111"/>
      <c r="MZ211" s="111"/>
      <c r="NA211" s="111"/>
      <c r="NB211" s="111"/>
      <c r="NC211" s="111"/>
      <c r="ND211" s="111"/>
      <c r="NE211" s="111"/>
      <c r="NF211" s="111"/>
      <c r="NG211" s="111"/>
      <c r="NH211" s="111"/>
      <c r="NI211" s="111"/>
      <c r="NJ211" s="111"/>
      <c r="NK211" s="111"/>
      <c r="NL211" s="111"/>
      <c r="NM211" s="111"/>
      <c r="NN211" s="111"/>
      <c r="NO211" s="111"/>
      <c r="NP211" s="111"/>
      <c r="NQ211" s="111"/>
      <c r="NR211" s="111"/>
      <c r="NS211" s="111"/>
      <c r="NT211" s="111"/>
      <c r="NU211" s="111"/>
      <c r="NV211" s="111"/>
      <c r="NW211" s="111"/>
      <c r="NX211" s="111"/>
      <c r="NY211" s="111"/>
      <c r="NZ211" s="111"/>
      <c r="OA211" s="111"/>
      <c r="OB211" s="111"/>
      <c r="OC211" s="111"/>
      <c r="OD211" s="111"/>
      <c r="OE211" s="111"/>
      <c r="OF211" s="111"/>
      <c r="OG211" s="111"/>
      <c r="OH211" s="111"/>
      <c r="OI211" s="111"/>
      <c r="OJ211" s="111"/>
      <c r="OK211" s="111"/>
      <c r="OL211" s="111"/>
      <c r="OM211" s="111"/>
      <c r="ON211" s="111"/>
      <c r="OO211" s="111"/>
      <c r="OP211" s="111"/>
      <c r="OQ211" s="111"/>
      <c r="OR211" s="111"/>
      <c r="OS211" s="111"/>
      <c r="OT211" s="111"/>
      <c r="OU211" s="111"/>
      <c r="OV211" s="111"/>
      <c r="OW211" s="111"/>
      <c r="OX211" s="111"/>
      <c r="OY211" s="111"/>
      <c r="OZ211" s="111"/>
      <c r="PA211" s="111"/>
      <c r="PB211" s="111"/>
      <c r="PC211" s="111"/>
      <c r="PD211" s="111"/>
      <c r="PE211" s="111"/>
      <c r="PF211" s="111"/>
      <c r="PG211" s="111"/>
      <c r="PH211" s="111"/>
      <c r="PI211" s="111"/>
      <c r="PJ211" s="111"/>
      <c r="PK211" s="111"/>
      <c r="PL211" s="111"/>
      <c r="PM211" s="111"/>
      <c r="PN211" s="111"/>
      <c r="PO211" s="111"/>
      <c r="PP211" s="111"/>
      <c r="PQ211" s="111"/>
      <c r="PR211" s="111"/>
      <c r="PS211" s="111"/>
      <c r="PT211" s="111"/>
      <c r="PU211" s="111"/>
      <c r="PV211" s="111"/>
      <c r="PW211" s="111"/>
      <c r="PX211" s="111"/>
      <c r="PY211" s="111"/>
      <c r="PZ211" s="111"/>
      <c r="QA211" s="111"/>
      <c r="QB211" s="111"/>
      <c r="QC211" s="111"/>
      <c r="QD211" s="111"/>
      <c r="QE211" s="111"/>
      <c r="QF211" s="111"/>
      <c r="QG211" s="111"/>
      <c r="QH211" s="111"/>
      <c r="QI211" s="111"/>
      <c r="QJ211" s="111"/>
      <c r="QK211" s="111"/>
      <c r="QL211" s="111"/>
      <c r="QM211" s="111"/>
      <c r="QN211" s="111"/>
      <c r="QO211" s="111"/>
      <c r="QP211" s="111"/>
      <c r="QQ211" s="111"/>
      <c r="QR211" s="111"/>
      <c r="QS211" s="111"/>
      <c r="QT211" s="111"/>
      <c r="QU211" s="111"/>
      <c r="QV211" s="111"/>
      <c r="QW211" s="111"/>
      <c r="QX211" s="111"/>
      <c r="QY211" s="111"/>
      <c r="QZ211" s="111"/>
      <c r="RA211" s="111"/>
      <c r="RB211" s="111"/>
      <c r="RC211" s="111"/>
      <c r="RD211" s="111"/>
      <c r="RE211" s="111"/>
      <c r="RF211" s="111"/>
      <c r="RG211" s="111"/>
      <c r="RH211" s="111"/>
      <c r="RI211" s="111"/>
      <c r="RJ211" s="111"/>
      <c r="RK211" s="111"/>
      <c r="RL211" s="111"/>
      <c r="RM211" s="111"/>
      <c r="RN211" s="111"/>
      <c r="RO211" s="111"/>
      <c r="RP211" s="111"/>
      <c r="RQ211" s="111"/>
      <c r="RR211" s="111"/>
      <c r="RS211" s="111"/>
      <c r="RT211" s="111"/>
      <c r="RU211" s="111"/>
      <c r="RV211" s="111"/>
      <c r="RW211" s="111"/>
      <c r="RX211" s="111"/>
      <c r="RY211" s="111"/>
      <c r="RZ211" s="111"/>
      <c r="SA211" s="111"/>
      <c r="SB211" s="111"/>
      <c r="SC211" s="111"/>
      <c r="SD211" s="111"/>
      <c r="SE211" s="111"/>
      <c r="SF211" s="111"/>
      <c r="SG211" s="111"/>
      <c r="SH211" s="111"/>
      <c r="SI211" s="111"/>
      <c r="SJ211" s="111"/>
      <c r="SK211" s="111"/>
      <c r="SL211" s="111"/>
      <c r="SM211" s="111"/>
      <c r="SN211" s="111"/>
      <c r="SO211" s="111"/>
      <c r="SP211" s="111"/>
      <c r="SQ211" s="111"/>
      <c r="SR211" s="111"/>
      <c r="SS211" s="111"/>
      <c r="ST211" s="111"/>
      <c r="SU211" s="111"/>
      <c r="SV211" s="111"/>
      <c r="SW211" s="111"/>
      <c r="SX211" s="111"/>
      <c r="SY211" s="111"/>
      <c r="SZ211" s="111"/>
      <c r="TA211" s="111"/>
      <c r="TB211" s="111"/>
      <c r="TC211" s="111"/>
      <c r="TD211" s="111"/>
      <c r="TE211" s="111"/>
      <c r="TF211" s="111"/>
      <c r="TG211" s="111"/>
      <c r="TH211" s="111"/>
      <c r="TI211" s="111"/>
      <c r="TJ211" s="111"/>
      <c r="TK211" s="111"/>
      <c r="TL211" s="111"/>
      <c r="TM211" s="111"/>
      <c r="TN211" s="111"/>
    </row>
    <row r="212" spans="1:534" x14ac:dyDescent="0.2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7"/>
      <c r="CC212" s="117"/>
      <c r="CD212" s="111"/>
      <c r="CE212" s="111"/>
      <c r="CF212" s="111"/>
      <c r="CG212" s="117"/>
      <c r="CH212" s="117"/>
      <c r="CI212" s="111"/>
      <c r="CJ212" s="111"/>
      <c r="CK212" s="111"/>
      <c r="CL212" s="117"/>
      <c r="CM212" s="111"/>
      <c r="CN212" s="117"/>
      <c r="CO212" s="117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  <c r="DJ212" s="111"/>
      <c r="DK212" s="111"/>
      <c r="DL212" s="111"/>
      <c r="DM212" s="111"/>
      <c r="DN212" s="111"/>
      <c r="DO212" s="111"/>
      <c r="DP212" s="111"/>
      <c r="DQ212" s="111"/>
      <c r="DR212" s="111"/>
      <c r="DS212" s="111"/>
      <c r="DT212" s="111"/>
      <c r="DU212" s="111"/>
      <c r="DV212" s="111"/>
      <c r="DW212" s="111"/>
      <c r="DX212" s="111"/>
      <c r="DY212" s="111"/>
      <c r="DZ212" s="111"/>
      <c r="EA212" s="111"/>
      <c r="EB212" s="111"/>
      <c r="EC212" s="111"/>
      <c r="ED212" s="111"/>
      <c r="EE212" s="111"/>
      <c r="EF212" s="111"/>
      <c r="EG212" s="111"/>
      <c r="EH212" s="111"/>
      <c r="EI212" s="111"/>
      <c r="EJ212" s="111"/>
      <c r="EK212" s="111"/>
      <c r="EL212" s="111"/>
      <c r="EM212" s="111"/>
      <c r="EN212" s="111"/>
      <c r="EO212" s="111"/>
      <c r="EP212" s="111"/>
      <c r="EQ212" s="111"/>
      <c r="ER212" s="111"/>
      <c r="ES212" s="111"/>
      <c r="ET212" s="111"/>
      <c r="EU212" s="111"/>
      <c r="EV212" s="111"/>
      <c r="EW212" s="111"/>
      <c r="EX212" s="111"/>
      <c r="EY212" s="111"/>
      <c r="EZ212" s="111"/>
      <c r="FA212" s="111"/>
      <c r="FB212" s="111"/>
      <c r="FC212" s="111"/>
      <c r="FD212" s="111"/>
      <c r="FE212" s="111"/>
      <c r="FF212" s="111"/>
      <c r="FG212" s="111"/>
      <c r="FH212" s="111"/>
      <c r="FI212" s="111"/>
      <c r="FJ212" s="111"/>
      <c r="FK212" s="111"/>
      <c r="FL212" s="111"/>
      <c r="FM212" s="111"/>
      <c r="FN212" s="111"/>
      <c r="FO212" s="111"/>
      <c r="FP212" s="111"/>
      <c r="FQ212" s="111"/>
      <c r="FR212" s="111"/>
      <c r="FS212" s="111"/>
      <c r="FT212" s="111"/>
      <c r="FU212" s="111"/>
      <c r="FV212" s="111"/>
      <c r="FW212" s="111"/>
      <c r="FX212" s="111"/>
      <c r="FY212" s="111"/>
      <c r="FZ212" s="111"/>
      <c r="GA212" s="111"/>
      <c r="GB212" s="111"/>
      <c r="GC212" s="111"/>
      <c r="GD212" s="111"/>
      <c r="GE212" s="111"/>
      <c r="GF212" s="111"/>
      <c r="GG212" s="111"/>
      <c r="GH212" s="111"/>
      <c r="GI212" s="111"/>
      <c r="GJ212" s="111"/>
      <c r="GK212" s="111"/>
      <c r="GL212" s="111"/>
      <c r="GM212" s="111"/>
      <c r="GN212" s="111"/>
      <c r="GO212" s="111"/>
      <c r="GP212" s="111"/>
      <c r="GQ212" s="111"/>
      <c r="GR212" s="111"/>
      <c r="GS212" s="111"/>
      <c r="GT212" s="111"/>
      <c r="GU212" s="111"/>
      <c r="GV212" s="111"/>
      <c r="GW212" s="111"/>
      <c r="GX212" s="111"/>
      <c r="GY212" s="111"/>
      <c r="GZ212" s="111"/>
      <c r="HA212" s="111"/>
      <c r="HB212" s="111"/>
      <c r="HC212" s="111"/>
      <c r="HD212" s="111"/>
      <c r="HE212" s="111"/>
      <c r="HF212" s="111"/>
      <c r="HG212" s="116"/>
      <c r="HH212" s="111"/>
      <c r="HI212" s="111"/>
      <c r="HJ212" s="111"/>
      <c r="HK212" s="111"/>
      <c r="HL212" s="111"/>
      <c r="HM212" s="111"/>
      <c r="HN212" s="111"/>
      <c r="HO212" s="111"/>
      <c r="HP212" s="111"/>
      <c r="HQ212" s="111"/>
      <c r="HR212" s="111"/>
      <c r="HS212" s="111"/>
      <c r="HT212" s="111"/>
      <c r="HU212" s="111"/>
      <c r="HV212" s="111"/>
      <c r="HW212" s="111"/>
      <c r="HX212" s="111"/>
      <c r="HY212" s="111"/>
      <c r="HZ212" s="111"/>
      <c r="IA212" s="111"/>
      <c r="IB212" s="111"/>
      <c r="IC212" s="111"/>
      <c r="ID212" s="111"/>
      <c r="IE212" s="111"/>
      <c r="IF212" s="111"/>
      <c r="IG212" s="111"/>
      <c r="IH212" s="111"/>
      <c r="II212" s="111"/>
      <c r="IJ212" s="111"/>
      <c r="IK212" s="111"/>
      <c r="IL212" s="111"/>
      <c r="IM212" s="111"/>
      <c r="IN212" s="111"/>
      <c r="IO212" s="111"/>
      <c r="IP212" s="111"/>
      <c r="IQ212" s="111"/>
      <c r="IR212" s="111"/>
      <c r="IS212" s="111"/>
      <c r="IT212" s="111"/>
      <c r="IU212" s="111"/>
      <c r="IV212" s="111"/>
      <c r="IW212" s="111"/>
      <c r="IX212" s="111"/>
      <c r="IY212" s="111"/>
      <c r="IZ212" s="111"/>
      <c r="JA212" s="111"/>
      <c r="JB212" s="111"/>
      <c r="JC212" s="111"/>
      <c r="JD212" s="111"/>
      <c r="JE212" s="111"/>
      <c r="JF212" s="111"/>
      <c r="JG212" s="111"/>
      <c r="JH212" s="111"/>
      <c r="JI212" s="111"/>
      <c r="JJ212" s="111"/>
      <c r="JK212" s="111"/>
      <c r="JL212" s="111"/>
      <c r="JM212" s="111"/>
      <c r="JN212" s="111"/>
      <c r="JO212" s="111"/>
      <c r="JP212" s="111"/>
      <c r="JQ212" s="111"/>
      <c r="JR212" s="111"/>
      <c r="JS212" s="111"/>
      <c r="JT212" s="111"/>
      <c r="JU212" s="111"/>
      <c r="JV212" s="111"/>
      <c r="JW212" s="111"/>
      <c r="JX212" s="111"/>
      <c r="JY212" s="111"/>
      <c r="JZ212" s="111"/>
      <c r="KA212" s="111"/>
      <c r="KB212" s="111"/>
      <c r="KC212" s="111"/>
      <c r="KD212" s="111"/>
      <c r="KE212" s="111"/>
      <c r="KF212" s="111"/>
      <c r="KG212" s="111"/>
      <c r="KH212" s="111"/>
      <c r="KI212" s="111"/>
      <c r="KJ212" s="111"/>
      <c r="KK212" s="111"/>
      <c r="KL212" s="111"/>
      <c r="KM212" s="111"/>
      <c r="KN212" s="111"/>
      <c r="KO212" s="111"/>
      <c r="KP212" s="111"/>
      <c r="KQ212" s="111"/>
      <c r="KR212" s="111"/>
      <c r="KS212" s="111"/>
      <c r="KT212" s="111"/>
      <c r="KU212" s="111"/>
      <c r="KV212" s="111"/>
      <c r="KW212" s="111"/>
      <c r="KX212" s="111"/>
      <c r="KY212" s="111"/>
      <c r="KZ212" s="111"/>
      <c r="LA212" s="111"/>
      <c r="LB212" s="111"/>
      <c r="LC212" s="111"/>
      <c r="LD212" s="111"/>
      <c r="LE212" s="111"/>
      <c r="LF212" s="111"/>
      <c r="LG212" s="111"/>
      <c r="LH212" s="111"/>
      <c r="LI212" s="111"/>
      <c r="LJ212" s="111"/>
      <c r="LK212" s="111"/>
      <c r="LL212" s="111"/>
      <c r="LM212" s="111"/>
      <c r="LN212" s="111"/>
      <c r="LO212" s="111"/>
      <c r="LP212" s="111"/>
      <c r="LQ212" s="111"/>
      <c r="LR212" s="111"/>
      <c r="LS212" s="111"/>
      <c r="LT212" s="111"/>
      <c r="LU212" s="111"/>
      <c r="LV212" s="111"/>
      <c r="LW212" s="111"/>
      <c r="LX212" s="111"/>
      <c r="LY212" s="111"/>
      <c r="LZ212" s="111"/>
      <c r="MA212" s="111"/>
      <c r="MB212" s="111"/>
      <c r="MC212" s="111"/>
      <c r="MD212" s="111"/>
      <c r="ME212" s="111"/>
      <c r="MF212" s="111"/>
      <c r="MG212" s="111"/>
      <c r="MH212" s="111"/>
      <c r="MI212" s="111"/>
      <c r="MJ212" s="111"/>
      <c r="MK212" s="111"/>
      <c r="ML212" s="111"/>
      <c r="MM212" s="111"/>
      <c r="MN212" s="111"/>
      <c r="MO212" s="111"/>
      <c r="MP212" s="111"/>
      <c r="MQ212" s="111"/>
      <c r="MR212" s="111"/>
      <c r="MS212" s="111"/>
      <c r="MT212" s="111"/>
      <c r="MU212" s="111"/>
      <c r="MV212" s="111"/>
      <c r="MW212" s="111"/>
      <c r="MX212" s="111"/>
      <c r="MY212" s="111"/>
      <c r="MZ212" s="111"/>
      <c r="NA212" s="111"/>
      <c r="NB212" s="111"/>
      <c r="NC212" s="111"/>
      <c r="ND212" s="111"/>
      <c r="NE212" s="111"/>
      <c r="NF212" s="111"/>
      <c r="NG212" s="111"/>
      <c r="NH212" s="111"/>
      <c r="NI212" s="111"/>
      <c r="NJ212" s="111"/>
      <c r="NK212" s="111"/>
      <c r="NL212" s="111"/>
      <c r="NM212" s="111"/>
      <c r="NN212" s="111"/>
      <c r="NO212" s="111"/>
      <c r="NP212" s="111"/>
      <c r="NQ212" s="111"/>
      <c r="NR212" s="111"/>
      <c r="NS212" s="111"/>
      <c r="NT212" s="111"/>
      <c r="NU212" s="111"/>
      <c r="NV212" s="111"/>
      <c r="NW212" s="111"/>
      <c r="NX212" s="111"/>
      <c r="NY212" s="111"/>
      <c r="NZ212" s="111"/>
      <c r="OA212" s="111"/>
      <c r="OB212" s="111"/>
      <c r="OC212" s="111"/>
      <c r="OD212" s="111"/>
      <c r="OE212" s="111"/>
      <c r="OF212" s="111"/>
      <c r="OG212" s="111"/>
      <c r="OH212" s="111"/>
      <c r="OI212" s="111"/>
      <c r="OJ212" s="111"/>
      <c r="OK212" s="111"/>
      <c r="OL212" s="111"/>
      <c r="OM212" s="111"/>
      <c r="ON212" s="111"/>
      <c r="OO212" s="111"/>
      <c r="OP212" s="111"/>
      <c r="OQ212" s="111"/>
      <c r="OR212" s="111"/>
      <c r="OS212" s="111"/>
      <c r="OT212" s="111"/>
      <c r="OU212" s="111"/>
      <c r="OV212" s="111"/>
      <c r="OW212" s="111"/>
      <c r="OX212" s="111"/>
      <c r="OY212" s="111"/>
      <c r="OZ212" s="111"/>
      <c r="PA212" s="111"/>
      <c r="PB212" s="111"/>
      <c r="PC212" s="111"/>
      <c r="PD212" s="111"/>
      <c r="PE212" s="111"/>
      <c r="PF212" s="111"/>
      <c r="PG212" s="111"/>
      <c r="PH212" s="111"/>
      <c r="PI212" s="111"/>
      <c r="PJ212" s="111"/>
      <c r="PK212" s="111"/>
      <c r="PL212" s="111"/>
      <c r="PM212" s="111"/>
      <c r="PN212" s="111"/>
      <c r="PO212" s="111"/>
      <c r="PP212" s="111"/>
      <c r="PQ212" s="111"/>
      <c r="PR212" s="111"/>
      <c r="PS212" s="111"/>
      <c r="PT212" s="111"/>
      <c r="PU212" s="111"/>
      <c r="PV212" s="111"/>
      <c r="PW212" s="111"/>
      <c r="PX212" s="111"/>
      <c r="PY212" s="111"/>
      <c r="PZ212" s="111"/>
      <c r="QA212" s="111"/>
      <c r="QB212" s="111"/>
      <c r="QC212" s="111"/>
      <c r="QD212" s="111"/>
      <c r="QE212" s="111"/>
      <c r="QF212" s="111"/>
      <c r="QG212" s="111"/>
      <c r="QH212" s="111"/>
      <c r="QI212" s="111"/>
      <c r="QJ212" s="111"/>
      <c r="QK212" s="111"/>
      <c r="QL212" s="111"/>
      <c r="QM212" s="111"/>
      <c r="QN212" s="111"/>
      <c r="QO212" s="111"/>
      <c r="QP212" s="111"/>
      <c r="QQ212" s="111"/>
      <c r="QR212" s="111"/>
      <c r="QS212" s="111"/>
      <c r="QT212" s="111"/>
      <c r="QU212" s="111"/>
      <c r="QV212" s="111"/>
      <c r="QW212" s="111"/>
      <c r="QX212" s="111"/>
      <c r="QY212" s="111"/>
      <c r="QZ212" s="111"/>
      <c r="RA212" s="111"/>
      <c r="RB212" s="111"/>
      <c r="RC212" s="111"/>
      <c r="RD212" s="111"/>
      <c r="RE212" s="111"/>
      <c r="RF212" s="111"/>
      <c r="RG212" s="111"/>
      <c r="RH212" s="111"/>
      <c r="RI212" s="111"/>
      <c r="RJ212" s="111"/>
      <c r="RK212" s="111"/>
      <c r="RL212" s="111"/>
      <c r="RM212" s="111"/>
      <c r="RN212" s="111"/>
      <c r="RO212" s="111"/>
      <c r="RP212" s="111"/>
      <c r="RQ212" s="111"/>
      <c r="RR212" s="111"/>
      <c r="RS212" s="111"/>
      <c r="RT212" s="111"/>
      <c r="RU212" s="111"/>
      <c r="RV212" s="111"/>
      <c r="RW212" s="111"/>
      <c r="RX212" s="111"/>
      <c r="RY212" s="111"/>
      <c r="RZ212" s="111"/>
      <c r="SA212" s="111"/>
      <c r="SB212" s="111"/>
      <c r="SC212" s="111"/>
      <c r="SD212" s="111"/>
      <c r="SE212" s="111"/>
      <c r="SF212" s="111"/>
      <c r="SG212" s="111"/>
      <c r="SH212" s="111"/>
      <c r="SI212" s="111"/>
      <c r="SJ212" s="111"/>
      <c r="SK212" s="111"/>
      <c r="SL212" s="111"/>
      <c r="SM212" s="111"/>
      <c r="SN212" s="111"/>
      <c r="SO212" s="111"/>
      <c r="SP212" s="111"/>
      <c r="SQ212" s="111"/>
      <c r="SR212" s="111"/>
      <c r="SS212" s="111"/>
      <c r="ST212" s="111"/>
      <c r="SU212" s="111"/>
      <c r="SV212" s="111"/>
      <c r="SW212" s="111"/>
      <c r="SX212" s="111"/>
      <c r="SY212" s="111"/>
      <c r="SZ212" s="111"/>
      <c r="TA212" s="111"/>
      <c r="TB212" s="111"/>
      <c r="TC212" s="111"/>
      <c r="TD212" s="111"/>
      <c r="TE212" s="111"/>
      <c r="TF212" s="111"/>
      <c r="TG212" s="111"/>
      <c r="TH212" s="111"/>
      <c r="TI212" s="111"/>
      <c r="TJ212" s="111"/>
      <c r="TK212" s="111"/>
      <c r="TL212" s="111"/>
      <c r="TM212" s="111"/>
      <c r="TN212" s="111"/>
    </row>
    <row r="213" spans="1:534" x14ac:dyDescent="0.2">
      <c r="A213" s="111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7"/>
      <c r="CC213" s="117"/>
      <c r="CD213" s="111"/>
      <c r="CE213" s="111"/>
      <c r="CF213" s="111"/>
      <c r="CG213" s="117"/>
      <c r="CH213" s="117"/>
      <c r="CI213" s="111"/>
      <c r="CJ213" s="111"/>
      <c r="CK213" s="111"/>
      <c r="CL213" s="117"/>
      <c r="CM213" s="111"/>
      <c r="CN213" s="117"/>
      <c r="CO213" s="117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  <c r="DJ213" s="111"/>
      <c r="DK213" s="111"/>
      <c r="DL213" s="111"/>
      <c r="DM213" s="111"/>
      <c r="DN213" s="111"/>
      <c r="DO213" s="111"/>
      <c r="DP213" s="111"/>
      <c r="DQ213" s="111"/>
      <c r="DR213" s="111"/>
      <c r="DS213" s="111"/>
      <c r="DT213" s="111"/>
      <c r="DU213" s="111"/>
      <c r="DV213" s="111"/>
      <c r="DW213" s="111"/>
      <c r="DX213" s="111"/>
      <c r="DY213" s="111"/>
      <c r="DZ213" s="111"/>
      <c r="EA213" s="111"/>
      <c r="EB213" s="111"/>
      <c r="EC213" s="111"/>
      <c r="ED213" s="111"/>
      <c r="EE213" s="111"/>
      <c r="EF213" s="111"/>
      <c r="EG213" s="111"/>
      <c r="EH213" s="111"/>
      <c r="EI213" s="111"/>
      <c r="EJ213" s="111"/>
      <c r="EK213" s="111"/>
      <c r="EL213" s="111"/>
      <c r="EM213" s="111"/>
      <c r="EN213" s="111"/>
      <c r="EO213" s="111"/>
      <c r="EP213" s="111"/>
      <c r="EQ213" s="111"/>
      <c r="ER213" s="111"/>
      <c r="ES213" s="111"/>
      <c r="ET213" s="111"/>
      <c r="EU213" s="111"/>
      <c r="EV213" s="111"/>
      <c r="EW213" s="111"/>
      <c r="EX213" s="111"/>
      <c r="EY213" s="111"/>
      <c r="EZ213" s="111"/>
      <c r="FA213" s="111"/>
      <c r="FB213" s="111"/>
      <c r="FC213" s="111"/>
      <c r="FD213" s="111"/>
      <c r="FE213" s="111"/>
      <c r="FF213" s="111"/>
      <c r="FG213" s="111"/>
      <c r="FH213" s="111"/>
      <c r="FI213" s="111"/>
      <c r="FJ213" s="111"/>
      <c r="FK213" s="111"/>
      <c r="FL213" s="111"/>
      <c r="FM213" s="111"/>
      <c r="FN213" s="111"/>
      <c r="FO213" s="111"/>
      <c r="FP213" s="111"/>
      <c r="FQ213" s="111"/>
      <c r="FR213" s="111"/>
      <c r="FS213" s="111"/>
      <c r="FT213" s="111"/>
      <c r="FU213" s="111"/>
      <c r="FV213" s="111"/>
      <c r="FW213" s="111"/>
      <c r="FX213" s="111"/>
      <c r="FY213" s="111"/>
      <c r="FZ213" s="111"/>
      <c r="GA213" s="111"/>
      <c r="GB213" s="111"/>
      <c r="GC213" s="111"/>
      <c r="GD213" s="111"/>
      <c r="GE213" s="111"/>
      <c r="GF213" s="111"/>
      <c r="GG213" s="111"/>
      <c r="GH213" s="111"/>
      <c r="GI213" s="111"/>
      <c r="GJ213" s="111"/>
      <c r="GK213" s="111"/>
      <c r="GL213" s="111"/>
      <c r="GM213" s="111"/>
      <c r="GN213" s="111"/>
      <c r="GO213" s="111"/>
      <c r="GP213" s="111"/>
      <c r="GQ213" s="111"/>
      <c r="GR213" s="111"/>
      <c r="GS213" s="111"/>
      <c r="GT213" s="111"/>
      <c r="GU213" s="111"/>
      <c r="GV213" s="111"/>
      <c r="GW213" s="111"/>
      <c r="GX213" s="111"/>
      <c r="GY213" s="111"/>
      <c r="GZ213" s="111"/>
      <c r="HA213" s="111"/>
      <c r="HB213" s="111"/>
      <c r="HC213" s="111"/>
      <c r="HD213" s="111"/>
      <c r="HE213" s="111"/>
      <c r="HF213" s="111"/>
      <c r="HG213" s="116"/>
      <c r="HH213" s="111"/>
      <c r="HI213" s="111"/>
      <c r="HJ213" s="111"/>
      <c r="HK213" s="111"/>
      <c r="HL213" s="111"/>
      <c r="HM213" s="111"/>
      <c r="HN213" s="111"/>
      <c r="HO213" s="111"/>
      <c r="HP213" s="111"/>
      <c r="HQ213" s="111"/>
      <c r="HR213" s="111"/>
      <c r="HS213" s="111"/>
      <c r="HT213" s="111"/>
      <c r="HU213" s="111"/>
      <c r="HV213" s="111"/>
      <c r="HW213" s="111"/>
      <c r="HX213" s="111"/>
      <c r="HY213" s="111"/>
      <c r="HZ213" s="111"/>
      <c r="IA213" s="111"/>
      <c r="IB213" s="111"/>
      <c r="IC213" s="111"/>
      <c r="ID213" s="111"/>
      <c r="IE213" s="111"/>
      <c r="IF213" s="111"/>
      <c r="IG213" s="111"/>
      <c r="IH213" s="111"/>
      <c r="II213" s="111"/>
      <c r="IJ213" s="111"/>
      <c r="IK213" s="111"/>
      <c r="IL213" s="111"/>
      <c r="IM213" s="111"/>
      <c r="IN213" s="111"/>
      <c r="IO213" s="111"/>
      <c r="IP213" s="111"/>
      <c r="IQ213" s="111"/>
      <c r="IR213" s="111"/>
      <c r="IS213" s="111"/>
      <c r="IT213" s="111"/>
      <c r="IU213" s="111"/>
      <c r="IV213" s="111"/>
      <c r="IW213" s="111"/>
      <c r="IX213" s="111"/>
      <c r="IY213" s="111"/>
      <c r="IZ213" s="111"/>
      <c r="JA213" s="111"/>
      <c r="JB213" s="111"/>
      <c r="JC213" s="111"/>
      <c r="JD213" s="111"/>
      <c r="JE213" s="111"/>
      <c r="JF213" s="111"/>
      <c r="JG213" s="111"/>
      <c r="JH213" s="111"/>
      <c r="JI213" s="111"/>
      <c r="JJ213" s="111"/>
      <c r="JK213" s="111"/>
      <c r="JL213" s="111"/>
      <c r="JM213" s="111"/>
      <c r="JN213" s="111"/>
      <c r="JO213" s="111"/>
      <c r="JP213" s="111"/>
      <c r="JQ213" s="111"/>
      <c r="JR213" s="111"/>
      <c r="JS213" s="111"/>
      <c r="JT213" s="111"/>
      <c r="JU213" s="111"/>
      <c r="JV213" s="111"/>
      <c r="JW213" s="111"/>
      <c r="JX213" s="111"/>
      <c r="JY213" s="111"/>
      <c r="JZ213" s="111"/>
      <c r="KA213" s="111"/>
      <c r="KB213" s="111"/>
      <c r="KC213" s="111"/>
      <c r="KD213" s="111"/>
      <c r="KE213" s="111"/>
      <c r="KF213" s="111"/>
      <c r="KG213" s="111"/>
      <c r="KH213" s="111"/>
      <c r="KI213" s="111"/>
      <c r="KJ213" s="111"/>
      <c r="KK213" s="111"/>
      <c r="KL213" s="111"/>
      <c r="KM213" s="111"/>
      <c r="KN213" s="111"/>
      <c r="KO213" s="111"/>
      <c r="KP213" s="111"/>
      <c r="KQ213" s="111"/>
      <c r="KR213" s="111"/>
      <c r="KS213" s="111"/>
      <c r="KT213" s="111"/>
      <c r="KU213" s="111"/>
      <c r="KV213" s="111"/>
      <c r="KW213" s="111"/>
      <c r="KX213" s="111"/>
      <c r="KY213" s="111"/>
      <c r="KZ213" s="111"/>
      <c r="LA213" s="111"/>
      <c r="LB213" s="111"/>
      <c r="LC213" s="111"/>
      <c r="LD213" s="111"/>
      <c r="LE213" s="111"/>
      <c r="LF213" s="111"/>
      <c r="LG213" s="111"/>
      <c r="LH213" s="111"/>
      <c r="LI213" s="111"/>
      <c r="LJ213" s="111"/>
      <c r="LK213" s="111"/>
      <c r="LL213" s="111"/>
      <c r="LM213" s="111"/>
      <c r="LN213" s="111"/>
      <c r="LO213" s="111"/>
      <c r="LP213" s="111"/>
      <c r="LQ213" s="111"/>
      <c r="LR213" s="111"/>
      <c r="LS213" s="111"/>
      <c r="LT213" s="111"/>
      <c r="LU213" s="111"/>
      <c r="LV213" s="111"/>
      <c r="LW213" s="111"/>
      <c r="LX213" s="111"/>
      <c r="LY213" s="111"/>
      <c r="LZ213" s="111"/>
      <c r="MA213" s="111"/>
      <c r="MB213" s="111"/>
      <c r="MC213" s="111"/>
      <c r="MD213" s="111"/>
      <c r="ME213" s="111"/>
      <c r="MF213" s="111"/>
      <c r="MG213" s="111"/>
      <c r="MH213" s="111"/>
      <c r="MI213" s="111"/>
      <c r="MJ213" s="111"/>
      <c r="MK213" s="111"/>
      <c r="ML213" s="111"/>
      <c r="MM213" s="111"/>
      <c r="MN213" s="111"/>
      <c r="MO213" s="111"/>
      <c r="MP213" s="111"/>
      <c r="MQ213" s="111"/>
      <c r="MR213" s="111"/>
      <c r="MS213" s="111"/>
      <c r="MT213" s="111"/>
      <c r="MU213" s="111"/>
      <c r="MV213" s="111"/>
      <c r="MW213" s="111"/>
      <c r="MX213" s="111"/>
      <c r="MY213" s="111"/>
      <c r="MZ213" s="111"/>
      <c r="NA213" s="111"/>
      <c r="NB213" s="111"/>
      <c r="NC213" s="111"/>
      <c r="ND213" s="111"/>
      <c r="NE213" s="111"/>
      <c r="NF213" s="111"/>
      <c r="NG213" s="111"/>
      <c r="NH213" s="111"/>
      <c r="NI213" s="111"/>
      <c r="NJ213" s="111"/>
      <c r="NK213" s="111"/>
      <c r="NL213" s="111"/>
      <c r="NM213" s="111"/>
      <c r="NN213" s="111"/>
      <c r="NO213" s="111"/>
      <c r="NP213" s="111"/>
      <c r="NQ213" s="111"/>
      <c r="NR213" s="111"/>
      <c r="NS213" s="111"/>
      <c r="NT213" s="111"/>
      <c r="NU213" s="111"/>
      <c r="NV213" s="111"/>
      <c r="NW213" s="111"/>
      <c r="NX213" s="111"/>
      <c r="NY213" s="111"/>
      <c r="NZ213" s="111"/>
      <c r="OA213" s="111"/>
      <c r="OB213" s="111"/>
      <c r="OC213" s="111"/>
      <c r="OD213" s="111"/>
      <c r="OE213" s="111"/>
      <c r="OF213" s="111"/>
      <c r="OG213" s="111"/>
      <c r="OH213" s="111"/>
      <c r="OI213" s="111"/>
      <c r="OJ213" s="111"/>
      <c r="OK213" s="111"/>
      <c r="OL213" s="111"/>
      <c r="OM213" s="111"/>
      <c r="ON213" s="111"/>
      <c r="OO213" s="111"/>
      <c r="OP213" s="111"/>
      <c r="OQ213" s="111"/>
      <c r="OR213" s="111"/>
      <c r="OS213" s="111"/>
      <c r="OT213" s="111"/>
      <c r="OU213" s="111"/>
      <c r="OV213" s="111"/>
      <c r="OW213" s="111"/>
      <c r="OX213" s="111"/>
      <c r="OY213" s="111"/>
      <c r="OZ213" s="111"/>
      <c r="PA213" s="111"/>
      <c r="PB213" s="111"/>
      <c r="PC213" s="111"/>
      <c r="PD213" s="111"/>
      <c r="PE213" s="111"/>
      <c r="PF213" s="111"/>
      <c r="PG213" s="111"/>
      <c r="PH213" s="111"/>
      <c r="PI213" s="111"/>
      <c r="PJ213" s="111"/>
      <c r="PK213" s="111"/>
      <c r="PL213" s="111"/>
      <c r="PM213" s="111"/>
      <c r="PN213" s="111"/>
      <c r="PO213" s="111"/>
      <c r="PP213" s="111"/>
      <c r="PQ213" s="111"/>
      <c r="PR213" s="111"/>
      <c r="PS213" s="111"/>
      <c r="PT213" s="111"/>
      <c r="PU213" s="111"/>
      <c r="PV213" s="111"/>
      <c r="PW213" s="111"/>
      <c r="PX213" s="111"/>
      <c r="PY213" s="111"/>
      <c r="PZ213" s="111"/>
      <c r="QA213" s="111"/>
      <c r="QB213" s="111"/>
      <c r="QC213" s="111"/>
      <c r="QD213" s="111"/>
      <c r="QE213" s="111"/>
      <c r="QF213" s="111"/>
      <c r="QG213" s="111"/>
      <c r="QH213" s="111"/>
      <c r="QI213" s="111"/>
      <c r="QJ213" s="111"/>
      <c r="QK213" s="111"/>
      <c r="QL213" s="111"/>
      <c r="QM213" s="111"/>
      <c r="QN213" s="111"/>
      <c r="QO213" s="111"/>
      <c r="QP213" s="111"/>
      <c r="QQ213" s="111"/>
      <c r="QR213" s="111"/>
      <c r="QS213" s="111"/>
      <c r="QT213" s="111"/>
      <c r="QU213" s="111"/>
      <c r="QV213" s="111"/>
      <c r="QW213" s="111"/>
      <c r="QX213" s="111"/>
      <c r="QY213" s="111"/>
      <c r="QZ213" s="111"/>
      <c r="RA213" s="111"/>
      <c r="RB213" s="111"/>
      <c r="RC213" s="111"/>
      <c r="RD213" s="111"/>
      <c r="RE213" s="111"/>
      <c r="RF213" s="111"/>
      <c r="RG213" s="111"/>
      <c r="RH213" s="111"/>
      <c r="RI213" s="111"/>
      <c r="RJ213" s="111"/>
      <c r="RK213" s="111"/>
      <c r="RL213" s="111"/>
      <c r="RM213" s="111"/>
      <c r="RN213" s="111"/>
      <c r="RO213" s="111"/>
      <c r="RP213" s="111"/>
      <c r="RQ213" s="111"/>
      <c r="RR213" s="111"/>
      <c r="RS213" s="111"/>
      <c r="RT213" s="111"/>
      <c r="RU213" s="111"/>
      <c r="RV213" s="111"/>
      <c r="RW213" s="111"/>
      <c r="RX213" s="111"/>
      <c r="RY213" s="111"/>
      <c r="RZ213" s="111"/>
      <c r="SA213" s="111"/>
      <c r="SB213" s="111"/>
      <c r="SC213" s="111"/>
      <c r="SD213" s="111"/>
      <c r="SE213" s="111"/>
      <c r="SF213" s="111"/>
      <c r="SG213" s="111"/>
      <c r="SH213" s="111"/>
      <c r="SI213" s="111"/>
      <c r="SJ213" s="111"/>
      <c r="SK213" s="111"/>
      <c r="SL213" s="111"/>
      <c r="SM213" s="111"/>
      <c r="SN213" s="111"/>
      <c r="SO213" s="111"/>
      <c r="SP213" s="111"/>
      <c r="SQ213" s="111"/>
      <c r="SR213" s="111"/>
      <c r="SS213" s="111"/>
      <c r="ST213" s="111"/>
      <c r="SU213" s="111"/>
      <c r="SV213" s="111"/>
      <c r="SW213" s="111"/>
      <c r="SX213" s="111"/>
      <c r="SY213" s="111"/>
      <c r="SZ213" s="111"/>
      <c r="TA213" s="111"/>
      <c r="TB213" s="111"/>
      <c r="TC213" s="111"/>
      <c r="TD213" s="111"/>
      <c r="TE213" s="111"/>
      <c r="TF213" s="111"/>
      <c r="TG213" s="111"/>
      <c r="TH213" s="111"/>
      <c r="TI213" s="111"/>
      <c r="TJ213" s="111"/>
      <c r="TK213" s="111"/>
      <c r="TL213" s="111"/>
      <c r="TM213" s="111"/>
      <c r="TN213" s="111"/>
    </row>
    <row r="214" spans="1:534" x14ac:dyDescent="0.2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7"/>
      <c r="CC214" s="117"/>
      <c r="CD214" s="111"/>
      <c r="CE214" s="111"/>
      <c r="CF214" s="111"/>
      <c r="CG214" s="117"/>
      <c r="CH214" s="117"/>
      <c r="CI214" s="111"/>
      <c r="CJ214" s="111"/>
      <c r="CK214" s="111"/>
      <c r="CL214" s="117"/>
      <c r="CM214" s="111"/>
      <c r="CN214" s="117"/>
      <c r="CO214" s="117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  <c r="DJ214" s="111"/>
      <c r="DK214" s="111"/>
      <c r="DL214" s="111"/>
      <c r="DM214" s="111"/>
      <c r="DN214" s="111"/>
      <c r="DO214" s="111"/>
      <c r="DP214" s="111"/>
      <c r="DQ214" s="111"/>
      <c r="DR214" s="111"/>
      <c r="DS214" s="111"/>
      <c r="DT214" s="111"/>
      <c r="DU214" s="111"/>
      <c r="DV214" s="111"/>
      <c r="DW214" s="111"/>
      <c r="DX214" s="111"/>
      <c r="DY214" s="111"/>
      <c r="DZ214" s="111"/>
      <c r="EA214" s="111"/>
      <c r="EB214" s="111"/>
      <c r="EC214" s="111"/>
      <c r="ED214" s="111"/>
      <c r="EE214" s="111"/>
      <c r="EF214" s="111"/>
      <c r="EG214" s="111"/>
      <c r="EH214" s="111"/>
      <c r="EI214" s="111"/>
      <c r="EJ214" s="111"/>
      <c r="EK214" s="111"/>
      <c r="EL214" s="111"/>
      <c r="EM214" s="111"/>
      <c r="EN214" s="111"/>
      <c r="EO214" s="111"/>
      <c r="EP214" s="111"/>
      <c r="EQ214" s="111"/>
      <c r="ER214" s="111"/>
      <c r="ES214" s="111"/>
      <c r="ET214" s="111"/>
      <c r="EU214" s="111"/>
      <c r="EV214" s="111"/>
      <c r="EW214" s="111"/>
      <c r="EX214" s="111"/>
      <c r="EY214" s="111"/>
      <c r="EZ214" s="111"/>
      <c r="FA214" s="111"/>
      <c r="FB214" s="111"/>
      <c r="FC214" s="111"/>
      <c r="FD214" s="111"/>
      <c r="FE214" s="111"/>
      <c r="FF214" s="111"/>
      <c r="FG214" s="111"/>
      <c r="FH214" s="111"/>
      <c r="FI214" s="111"/>
      <c r="FJ214" s="111"/>
      <c r="FK214" s="111"/>
      <c r="FL214" s="111"/>
      <c r="FM214" s="111"/>
      <c r="FN214" s="111"/>
      <c r="FO214" s="111"/>
      <c r="FP214" s="111"/>
      <c r="FQ214" s="111"/>
      <c r="FR214" s="111"/>
      <c r="FS214" s="111"/>
      <c r="FT214" s="111"/>
      <c r="FU214" s="111"/>
      <c r="FV214" s="111"/>
      <c r="FW214" s="111"/>
      <c r="FX214" s="111"/>
      <c r="FY214" s="111"/>
      <c r="FZ214" s="111"/>
      <c r="GA214" s="111"/>
      <c r="GB214" s="111"/>
      <c r="GC214" s="111"/>
      <c r="GD214" s="111"/>
      <c r="GE214" s="111"/>
      <c r="GF214" s="111"/>
      <c r="GG214" s="111"/>
      <c r="GH214" s="111"/>
      <c r="GI214" s="111"/>
      <c r="GJ214" s="111"/>
      <c r="GK214" s="111"/>
      <c r="GL214" s="111"/>
      <c r="GM214" s="111"/>
      <c r="GN214" s="111"/>
      <c r="GO214" s="111"/>
      <c r="GP214" s="111"/>
      <c r="GQ214" s="111"/>
      <c r="GR214" s="111"/>
      <c r="GS214" s="111"/>
      <c r="GT214" s="111"/>
      <c r="GU214" s="111"/>
      <c r="GV214" s="111"/>
      <c r="GW214" s="111"/>
      <c r="GX214" s="111"/>
      <c r="GY214" s="111"/>
      <c r="GZ214" s="111"/>
      <c r="HA214" s="111"/>
      <c r="HB214" s="111"/>
      <c r="HC214" s="111"/>
      <c r="HD214" s="111"/>
      <c r="HE214" s="111"/>
      <c r="HF214" s="111"/>
      <c r="HG214" s="116"/>
      <c r="HH214" s="111"/>
      <c r="HI214" s="111"/>
      <c r="HJ214" s="111"/>
      <c r="HK214" s="111"/>
      <c r="HL214" s="111"/>
      <c r="HM214" s="111"/>
      <c r="HN214" s="111"/>
      <c r="HO214" s="111"/>
      <c r="HP214" s="111"/>
      <c r="HQ214" s="111"/>
      <c r="HR214" s="111"/>
      <c r="HS214" s="111"/>
      <c r="HT214" s="111"/>
      <c r="HU214" s="111"/>
      <c r="HV214" s="111"/>
      <c r="HW214" s="111"/>
      <c r="HX214" s="111"/>
      <c r="HY214" s="111"/>
      <c r="HZ214" s="111"/>
      <c r="IA214" s="111"/>
      <c r="IB214" s="111"/>
      <c r="IC214" s="111"/>
      <c r="ID214" s="111"/>
      <c r="IE214" s="111"/>
      <c r="IF214" s="111"/>
      <c r="IG214" s="111"/>
      <c r="IH214" s="111"/>
      <c r="II214" s="111"/>
      <c r="IJ214" s="111"/>
      <c r="IK214" s="111"/>
      <c r="IL214" s="111"/>
      <c r="IM214" s="111"/>
      <c r="IN214" s="111"/>
      <c r="IO214" s="111"/>
      <c r="IP214" s="111"/>
      <c r="IQ214" s="111"/>
      <c r="IR214" s="111"/>
      <c r="IS214" s="111"/>
      <c r="IT214" s="111"/>
      <c r="IU214" s="111"/>
      <c r="IV214" s="111"/>
      <c r="IW214" s="111"/>
      <c r="IX214" s="111"/>
      <c r="IY214" s="111"/>
      <c r="IZ214" s="111"/>
      <c r="JA214" s="111"/>
      <c r="JB214" s="111"/>
      <c r="JC214" s="111"/>
      <c r="JD214" s="111"/>
      <c r="JE214" s="111"/>
      <c r="JF214" s="111"/>
      <c r="JG214" s="111"/>
      <c r="JH214" s="111"/>
      <c r="JI214" s="111"/>
      <c r="JJ214" s="111"/>
      <c r="JK214" s="111"/>
      <c r="JL214" s="111"/>
      <c r="JM214" s="111"/>
      <c r="JN214" s="111"/>
      <c r="JO214" s="111"/>
      <c r="JP214" s="111"/>
      <c r="JQ214" s="111"/>
      <c r="JR214" s="111"/>
      <c r="JS214" s="111"/>
      <c r="JT214" s="111"/>
      <c r="JU214" s="111"/>
      <c r="JV214" s="111"/>
      <c r="JW214" s="111"/>
      <c r="JX214" s="111"/>
      <c r="JY214" s="111"/>
      <c r="JZ214" s="111"/>
      <c r="KA214" s="111"/>
      <c r="KB214" s="111"/>
      <c r="KC214" s="111"/>
      <c r="KD214" s="111"/>
      <c r="KE214" s="111"/>
      <c r="KF214" s="111"/>
      <c r="KG214" s="111"/>
      <c r="KH214" s="111"/>
      <c r="KI214" s="111"/>
      <c r="KJ214" s="111"/>
      <c r="KK214" s="111"/>
      <c r="KL214" s="111"/>
      <c r="KM214" s="111"/>
      <c r="KN214" s="111"/>
      <c r="KO214" s="111"/>
      <c r="KP214" s="111"/>
      <c r="KQ214" s="111"/>
      <c r="KR214" s="111"/>
      <c r="KS214" s="111"/>
      <c r="KT214" s="111"/>
      <c r="KU214" s="111"/>
      <c r="KV214" s="111"/>
      <c r="KW214" s="111"/>
      <c r="KX214" s="111"/>
      <c r="KY214" s="111"/>
      <c r="KZ214" s="111"/>
      <c r="LA214" s="111"/>
      <c r="LB214" s="111"/>
      <c r="LC214" s="111"/>
      <c r="LD214" s="111"/>
      <c r="LE214" s="111"/>
      <c r="LF214" s="111"/>
      <c r="LG214" s="111"/>
      <c r="LH214" s="111"/>
      <c r="LI214" s="111"/>
      <c r="LJ214" s="111"/>
      <c r="LK214" s="111"/>
      <c r="LL214" s="111"/>
      <c r="LM214" s="111"/>
      <c r="LN214" s="111"/>
      <c r="LO214" s="111"/>
      <c r="LP214" s="111"/>
      <c r="LQ214" s="111"/>
      <c r="LR214" s="111"/>
      <c r="LS214" s="111"/>
      <c r="LT214" s="111"/>
      <c r="LU214" s="111"/>
      <c r="LV214" s="111"/>
      <c r="LW214" s="111"/>
      <c r="LX214" s="111"/>
      <c r="LY214" s="111"/>
      <c r="LZ214" s="111"/>
      <c r="MA214" s="111"/>
      <c r="MB214" s="111"/>
      <c r="MC214" s="111"/>
      <c r="MD214" s="111"/>
      <c r="ME214" s="111"/>
      <c r="MF214" s="111"/>
      <c r="MG214" s="111"/>
      <c r="MH214" s="111"/>
      <c r="MI214" s="111"/>
      <c r="MJ214" s="111"/>
      <c r="MK214" s="111"/>
      <c r="ML214" s="111"/>
      <c r="MM214" s="111"/>
      <c r="MN214" s="111"/>
      <c r="MO214" s="111"/>
      <c r="MP214" s="111"/>
      <c r="MQ214" s="111"/>
      <c r="MR214" s="111"/>
      <c r="MS214" s="111"/>
      <c r="MT214" s="111"/>
      <c r="MU214" s="111"/>
      <c r="MV214" s="111"/>
      <c r="MW214" s="111"/>
      <c r="MX214" s="111"/>
      <c r="MY214" s="111"/>
      <c r="MZ214" s="111"/>
      <c r="NA214" s="111"/>
      <c r="NB214" s="111"/>
      <c r="NC214" s="111"/>
      <c r="ND214" s="111"/>
      <c r="NE214" s="111"/>
      <c r="NF214" s="111"/>
      <c r="NG214" s="111"/>
      <c r="NH214" s="111"/>
      <c r="NI214" s="111"/>
      <c r="NJ214" s="111"/>
      <c r="NK214" s="111"/>
      <c r="NL214" s="111"/>
      <c r="NM214" s="111"/>
      <c r="NN214" s="111"/>
      <c r="NO214" s="111"/>
      <c r="NP214" s="111"/>
      <c r="NQ214" s="111"/>
      <c r="NR214" s="111"/>
      <c r="NS214" s="111"/>
      <c r="NT214" s="111"/>
      <c r="NU214" s="111"/>
      <c r="NV214" s="111"/>
      <c r="NW214" s="111"/>
      <c r="NX214" s="111"/>
      <c r="NY214" s="111"/>
      <c r="NZ214" s="111"/>
      <c r="OA214" s="111"/>
      <c r="OB214" s="111"/>
      <c r="OC214" s="111"/>
      <c r="OD214" s="111"/>
      <c r="OE214" s="111"/>
      <c r="OF214" s="111"/>
      <c r="OG214" s="111"/>
      <c r="OH214" s="111"/>
      <c r="OI214" s="111"/>
      <c r="OJ214" s="111"/>
      <c r="OK214" s="111"/>
      <c r="OL214" s="111"/>
      <c r="OM214" s="111"/>
      <c r="ON214" s="111"/>
      <c r="OO214" s="111"/>
      <c r="OP214" s="111"/>
      <c r="OQ214" s="111"/>
      <c r="OR214" s="111"/>
      <c r="OS214" s="111"/>
      <c r="OT214" s="111"/>
      <c r="OU214" s="111"/>
      <c r="OV214" s="111"/>
      <c r="OW214" s="111"/>
      <c r="OX214" s="111"/>
      <c r="OY214" s="111"/>
      <c r="OZ214" s="111"/>
      <c r="PA214" s="111"/>
      <c r="PB214" s="111"/>
      <c r="PC214" s="111"/>
      <c r="PD214" s="111"/>
      <c r="PE214" s="111"/>
      <c r="PF214" s="111"/>
      <c r="PG214" s="111"/>
      <c r="PH214" s="111"/>
      <c r="PI214" s="111"/>
      <c r="PJ214" s="111"/>
      <c r="PK214" s="111"/>
      <c r="PL214" s="111"/>
      <c r="PM214" s="111"/>
      <c r="PN214" s="111"/>
      <c r="PO214" s="111"/>
      <c r="PP214" s="111"/>
      <c r="PQ214" s="111"/>
      <c r="PR214" s="111"/>
      <c r="PS214" s="111"/>
      <c r="PT214" s="111"/>
      <c r="PU214" s="111"/>
      <c r="PV214" s="111"/>
      <c r="PW214" s="111"/>
      <c r="PX214" s="111"/>
      <c r="PY214" s="111"/>
      <c r="PZ214" s="111"/>
      <c r="QA214" s="111"/>
      <c r="QB214" s="111"/>
      <c r="QC214" s="111"/>
      <c r="QD214" s="111"/>
      <c r="QE214" s="111"/>
      <c r="QF214" s="111"/>
      <c r="QG214" s="111"/>
      <c r="QH214" s="111"/>
      <c r="QI214" s="111"/>
      <c r="QJ214" s="111"/>
      <c r="QK214" s="111"/>
      <c r="QL214" s="111"/>
      <c r="QM214" s="111"/>
      <c r="QN214" s="111"/>
      <c r="QO214" s="111"/>
      <c r="QP214" s="111"/>
      <c r="QQ214" s="111"/>
      <c r="QR214" s="111"/>
      <c r="QS214" s="111"/>
      <c r="QT214" s="111"/>
      <c r="QU214" s="111"/>
      <c r="QV214" s="111"/>
      <c r="QW214" s="111"/>
      <c r="QX214" s="111"/>
      <c r="QY214" s="111"/>
      <c r="QZ214" s="111"/>
      <c r="RA214" s="111"/>
      <c r="RB214" s="111"/>
      <c r="RC214" s="111"/>
      <c r="RD214" s="111"/>
      <c r="RE214" s="111"/>
      <c r="RF214" s="111"/>
      <c r="RG214" s="111"/>
      <c r="RH214" s="111"/>
      <c r="RI214" s="111"/>
      <c r="RJ214" s="111"/>
      <c r="RK214" s="111"/>
      <c r="RL214" s="111"/>
      <c r="RM214" s="111"/>
      <c r="RN214" s="111"/>
      <c r="RO214" s="111"/>
      <c r="RP214" s="111"/>
      <c r="RQ214" s="111"/>
      <c r="RR214" s="111"/>
      <c r="RS214" s="111"/>
      <c r="RT214" s="111"/>
      <c r="RU214" s="111"/>
      <c r="RV214" s="111"/>
      <c r="RW214" s="111"/>
      <c r="RX214" s="111"/>
      <c r="RY214" s="111"/>
      <c r="RZ214" s="111"/>
      <c r="SA214" s="111"/>
      <c r="SB214" s="111"/>
      <c r="SC214" s="111"/>
      <c r="SD214" s="111"/>
      <c r="SE214" s="111"/>
      <c r="SF214" s="111"/>
      <c r="SG214" s="111"/>
      <c r="SH214" s="111"/>
      <c r="SI214" s="111"/>
      <c r="SJ214" s="111"/>
      <c r="SK214" s="111"/>
      <c r="SL214" s="111"/>
      <c r="SM214" s="111"/>
      <c r="SN214" s="111"/>
      <c r="SO214" s="111"/>
      <c r="SP214" s="111"/>
      <c r="SQ214" s="111"/>
      <c r="SR214" s="111"/>
      <c r="SS214" s="111"/>
      <c r="ST214" s="111"/>
      <c r="SU214" s="111"/>
      <c r="SV214" s="111"/>
      <c r="SW214" s="111"/>
      <c r="SX214" s="111"/>
      <c r="SY214" s="111"/>
      <c r="SZ214" s="111"/>
      <c r="TA214" s="111"/>
      <c r="TB214" s="111"/>
      <c r="TC214" s="111"/>
      <c r="TD214" s="111"/>
      <c r="TE214" s="111"/>
      <c r="TF214" s="111"/>
      <c r="TG214" s="111"/>
      <c r="TH214" s="111"/>
      <c r="TI214" s="111"/>
      <c r="TJ214" s="111"/>
      <c r="TK214" s="111"/>
      <c r="TL214" s="111"/>
      <c r="TM214" s="111"/>
      <c r="TN214" s="111"/>
    </row>
    <row r="215" spans="1:534" x14ac:dyDescent="0.2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7"/>
      <c r="CC215" s="117"/>
      <c r="CD215" s="111"/>
      <c r="CE215" s="111"/>
      <c r="CF215" s="111"/>
      <c r="CG215" s="117"/>
      <c r="CH215" s="117"/>
      <c r="CI215" s="111"/>
      <c r="CJ215" s="111"/>
      <c r="CK215" s="111"/>
      <c r="CL215" s="117"/>
      <c r="CM215" s="111"/>
      <c r="CN215" s="117"/>
      <c r="CO215" s="117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  <c r="DJ215" s="111"/>
      <c r="DK215" s="111"/>
      <c r="DL215" s="111"/>
      <c r="DM215" s="111"/>
      <c r="DN215" s="111"/>
      <c r="DO215" s="111"/>
      <c r="DP215" s="111"/>
      <c r="DQ215" s="111"/>
      <c r="DR215" s="111"/>
      <c r="DS215" s="111"/>
      <c r="DT215" s="111"/>
      <c r="DU215" s="111"/>
      <c r="DV215" s="111"/>
      <c r="DW215" s="111"/>
      <c r="DX215" s="111"/>
      <c r="DY215" s="111"/>
      <c r="DZ215" s="111"/>
      <c r="EA215" s="111"/>
      <c r="EB215" s="111"/>
      <c r="EC215" s="111"/>
      <c r="ED215" s="111"/>
      <c r="EE215" s="111"/>
      <c r="EF215" s="111"/>
      <c r="EG215" s="111"/>
      <c r="EH215" s="111"/>
      <c r="EI215" s="111"/>
      <c r="EJ215" s="111"/>
      <c r="EK215" s="111"/>
      <c r="EL215" s="111"/>
      <c r="EM215" s="111"/>
      <c r="EN215" s="111"/>
      <c r="EO215" s="111"/>
      <c r="EP215" s="111"/>
      <c r="EQ215" s="111"/>
      <c r="ER215" s="111"/>
      <c r="ES215" s="111"/>
      <c r="ET215" s="111"/>
      <c r="EU215" s="111"/>
      <c r="EV215" s="111"/>
      <c r="EW215" s="111"/>
      <c r="EX215" s="111"/>
      <c r="EY215" s="111"/>
      <c r="EZ215" s="111"/>
      <c r="FA215" s="111"/>
      <c r="FB215" s="111"/>
      <c r="FC215" s="111"/>
      <c r="FD215" s="111"/>
      <c r="FE215" s="111"/>
      <c r="FF215" s="111"/>
      <c r="FG215" s="111"/>
      <c r="FH215" s="111"/>
      <c r="FI215" s="111"/>
      <c r="FJ215" s="111"/>
      <c r="FK215" s="111"/>
      <c r="FL215" s="111"/>
      <c r="FM215" s="111"/>
      <c r="FN215" s="111"/>
      <c r="FO215" s="111"/>
      <c r="FP215" s="111"/>
      <c r="FQ215" s="111"/>
      <c r="FR215" s="111"/>
      <c r="FS215" s="111"/>
      <c r="FT215" s="111"/>
      <c r="FU215" s="111"/>
      <c r="FV215" s="111"/>
      <c r="FW215" s="111"/>
      <c r="FX215" s="111"/>
      <c r="FY215" s="111"/>
      <c r="FZ215" s="111"/>
      <c r="GA215" s="111"/>
      <c r="GB215" s="111"/>
      <c r="GC215" s="111"/>
      <c r="GD215" s="111"/>
      <c r="GE215" s="111"/>
      <c r="GF215" s="111"/>
      <c r="GG215" s="111"/>
      <c r="GH215" s="111"/>
      <c r="GI215" s="111"/>
      <c r="GJ215" s="111"/>
      <c r="GK215" s="111"/>
      <c r="GL215" s="111"/>
      <c r="GM215" s="111"/>
      <c r="GN215" s="111"/>
      <c r="GO215" s="111"/>
      <c r="GP215" s="111"/>
      <c r="GQ215" s="111"/>
      <c r="GR215" s="111"/>
      <c r="GS215" s="111"/>
      <c r="GT215" s="111"/>
      <c r="GU215" s="111"/>
      <c r="GV215" s="111"/>
      <c r="GW215" s="111"/>
      <c r="GX215" s="111"/>
      <c r="GY215" s="111"/>
      <c r="GZ215" s="111"/>
      <c r="HA215" s="111"/>
      <c r="HB215" s="111"/>
      <c r="HC215" s="111"/>
      <c r="HD215" s="111"/>
      <c r="HE215" s="111"/>
      <c r="HF215" s="111"/>
      <c r="HG215" s="116"/>
      <c r="HH215" s="111"/>
      <c r="HI215" s="111"/>
      <c r="HJ215" s="111"/>
      <c r="HK215" s="111"/>
      <c r="HL215" s="111"/>
      <c r="HM215" s="111"/>
      <c r="HN215" s="111"/>
      <c r="HO215" s="111"/>
      <c r="HP215" s="111"/>
      <c r="HQ215" s="111"/>
      <c r="HR215" s="111"/>
      <c r="HS215" s="111"/>
      <c r="HT215" s="111"/>
      <c r="HU215" s="111"/>
      <c r="HV215" s="111"/>
      <c r="HW215" s="111"/>
      <c r="HX215" s="111"/>
      <c r="HY215" s="111"/>
      <c r="HZ215" s="111"/>
      <c r="IA215" s="111"/>
      <c r="IB215" s="111"/>
      <c r="IC215" s="111"/>
      <c r="ID215" s="111"/>
      <c r="IE215" s="111"/>
      <c r="IF215" s="111"/>
      <c r="IG215" s="111"/>
      <c r="IH215" s="111"/>
      <c r="II215" s="111"/>
      <c r="IJ215" s="111"/>
      <c r="IK215" s="111"/>
      <c r="IL215" s="111"/>
      <c r="IM215" s="111"/>
      <c r="IN215" s="111"/>
      <c r="IO215" s="111"/>
      <c r="IP215" s="111"/>
      <c r="IQ215" s="111"/>
      <c r="IR215" s="111"/>
      <c r="IS215" s="111"/>
      <c r="IT215" s="111"/>
      <c r="IU215" s="111"/>
      <c r="IV215" s="111"/>
      <c r="IW215" s="111"/>
      <c r="IX215" s="111"/>
      <c r="IY215" s="111"/>
      <c r="IZ215" s="111"/>
      <c r="JA215" s="111"/>
      <c r="JB215" s="111"/>
      <c r="JC215" s="111"/>
      <c r="JD215" s="111"/>
      <c r="JE215" s="111"/>
      <c r="JF215" s="111"/>
      <c r="JG215" s="111"/>
      <c r="JH215" s="111"/>
      <c r="JI215" s="111"/>
      <c r="JJ215" s="111"/>
      <c r="JK215" s="111"/>
      <c r="JL215" s="111"/>
      <c r="JM215" s="111"/>
      <c r="JN215" s="111"/>
      <c r="JO215" s="111"/>
      <c r="JP215" s="111"/>
      <c r="JQ215" s="111"/>
      <c r="JR215" s="111"/>
      <c r="JS215" s="111"/>
      <c r="JT215" s="111"/>
      <c r="JU215" s="111"/>
      <c r="JV215" s="111"/>
      <c r="JW215" s="111"/>
      <c r="JX215" s="111"/>
      <c r="JY215" s="111"/>
      <c r="JZ215" s="111"/>
      <c r="KA215" s="111"/>
      <c r="KB215" s="111"/>
      <c r="KC215" s="111"/>
      <c r="KD215" s="111"/>
      <c r="KE215" s="111"/>
      <c r="KF215" s="111"/>
      <c r="KG215" s="111"/>
      <c r="KH215" s="111"/>
      <c r="KI215" s="111"/>
      <c r="KJ215" s="111"/>
      <c r="KK215" s="111"/>
      <c r="KL215" s="111"/>
      <c r="KM215" s="111"/>
      <c r="KN215" s="111"/>
      <c r="KO215" s="111"/>
      <c r="KP215" s="111"/>
      <c r="KQ215" s="111"/>
      <c r="KR215" s="111"/>
      <c r="KS215" s="111"/>
      <c r="KT215" s="111"/>
      <c r="KU215" s="111"/>
      <c r="KV215" s="111"/>
      <c r="KW215" s="111"/>
      <c r="KX215" s="111"/>
      <c r="KY215" s="111"/>
      <c r="KZ215" s="111"/>
      <c r="LA215" s="111"/>
      <c r="LB215" s="111"/>
      <c r="LC215" s="111"/>
      <c r="LD215" s="111"/>
      <c r="LE215" s="111"/>
      <c r="LF215" s="111"/>
      <c r="LG215" s="111"/>
      <c r="LH215" s="111"/>
      <c r="LI215" s="111"/>
      <c r="LJ215" s="111"/>
      <c r="LK215" s="111"/>
      <c r="LL215" s="111"/>
      <c r="LM215" s="111"/>
      <c r="LN215" s="111"/>
      <c r="LO215" s="111"/>
      <c r="LP215" s="111"/>
      <c r="LQ215" s="111"/>
      <c r="LR215" s="111"/>
      <c r="LS215" s="111"/>
      <c r="LT215" s="111"/>
      <c r="LU215" s="111"/>
      <c r="LV215" s="111"/>
      <c r="LW215" s="111"/>
      <c r="LX215" s="111"/>
      <c r="LY215" s="111"/>
      <c r="LZ215" s="111"/>
      <c r="MA215" s="111"/>
      <c r="MB215" s="111"/>
      <c r="MC215" s="111"/>
      <c r="MD215" s="111"/>
      <c r="ME215" s="111"/>
      <c r="MF215" s="111"/>
      <c r="MG215" s="111"/>
      <c r="MH215" s="111"/>
      <c r="MI215" s="111"/>
      <c r="MJ215" s="111"/>
      <c r="MK215" s="111"/>
      <c r="ML215" s="111"/>
      <c r="MM215" s="111"/>
      <c r="MN215" s="111"/>
      <c r="MO215" s="111"/>
      <c r="MP215" s="111"/>
      <c r="MQ215" s="111"/>
      <c r="MR215" s="111"/>
      <c r="MS215" s="111"/>
      <c r="MT215" s="111"/>
      <c r="MU215" s="111"/>
      <c r="MV215" s="111"/>
      <c r="MW215" s="111"/>
      <c r="MX215" s="111"/>
      <c r="MY215" s="111"/>
      <c r="MZ215" s="111"/>
      <c r="NA215" s="111"/>
      <c r="NB215" s="111"/>
      <c r="NC215" s="111"/>
      <c r="ND215" s="111"/>
      <c r="NE215" s="111"/>
      <c r="NF215" s="111"/>
      <c r="NG215" s="111"/>
      <c r="NH215" s="111"/>
      <c r="NI215" s="111"/>
      <c r="NJ215" s="111"/>
      <c r="NK215" s="111"/>
      <c r="NL215" s="111"/>
      <c r="NM215" s="111"/>
      <c r="NN215" s="111"/>
      <c r="NO215" s="111"/>
      <c r="NP215" s="111"/>
      <c r="NQ215" s="111"/>
      <c r="NR215" s="111"/>
      <c r="NS215" s="111"/>
      <c r="NT215" s="111"/>
      <c r="NU215" s="111"/>
      <c r="NV215" s="111"/>
      <c r="NW215" s="111"/>
      <c r="NX215" s="111"/>
      <c r="NY215" s="111"/>
      <c r="NZ215" s="111"/>
      <c r="OA215" s="111"/>
      <c r="OB215" s="111"/>
      <c r="OC215" s="111"/>
      <c r="OD215" s="111"/>
      <c r="OE215" s="111"/>
      <c r="OF215" s="111"/>
      <c r="OG215" s="111"/>
      <c r="OH215" s="111"/>
      <c r="OI215" s="111"/>
      <c r="OJ215" s="111"/>
      <c r="OK215" s="111"/>
      <c r="OL215" s="111"/>
      <c r="OM215" s="111"/>
      <c r="ON215" s="111"/>
      <c r="OO215" s="111"/>
      <c r="OP215" s="111"/>
      <c r="OQ215" s="111"/>
      <c r="OR215" s="111"/>
      <c r="OS215" s="111"/>
      <c r="OT215" s="111"/>
      <c r="OU215" s="111"/>
      <c r="OV215" s="111"/>
      <c r="OW215" s="111"/>
      <c r="OX215" s="111"/>
      <c r="OY215" s="111"/>
      <c r="OZ215" s="111"/>
      <c r="PA215" s="111"/>
      <c r="PB215" s="111"/>
      <c r="PC215" s="111"/>
      <c r="PD215" s="111"/>
      <c r="PE215" s="111"/>
      <c r="PF215" s="111"/>
      <c r="PG215" s="111"/>
      <c r="PH215" s="111"/>
      <c r="PI215" s="111"/>
      <c r="PJ215" s="111"/>
      <c r="PK215" s="111"/>
      <c r="PL215" s="111"/>
      <c r="PM215" s="111"/>
      <c r="PN215" s="111"/>
      <c r="PO215" s="111"/>
      <c r="PP215" s="111"/>
      <c r="PQ215" s="111"/>
      <c r="PR215" s="111"/>
      <c r="PS215" s="111"/>
      <c r="PT215" s="111"/>
      <c r="PU215" s="111"/>
      <c r="PV215" s="111"/>
      <c r="PW215" s="111"/>
      <c r="PX215" s="111"/>
      <c r="PY215" s="111"/>
      <c r="PZ215" s="111"/>
      <c r="QA215" s="111"/>
      <c r="QB215" s="111"/>
      <c r="QC215" s="111"/>
      <c r="QD215" s="111"/>
      <c r="QE215" s="111"/>
      <c r="QF215" s="111"/>
      <c r="QG215" s="111"/>
      <c r="QH215" s="111"/>
      <c r="QI215" s="111"/>
      <c r="QJ215" s="111"/>
      <c r="QK215" s="111"/>
      <c r="QL215" s="111"/>
      <c r="QM215" s="111"/>
      <c r="QN215" s="111"/>
      <c r="QO215" s="111"/>
      <c r="QP215" s="111"/>
      <c r="QQ215" s="111"/>
      <c r="QR215" s="111"/>
      <c r="QS215" s="111"/>
      <c r="QT215" s="111"/>
      <c r="QU215" s="111"/>
      <c r="QV215" s="111"/>
      <c r="QW215" s="111"/>
      <c r="QX215" s="111"/>
      <c r="QY215" s="111"/>
      <c r="QZ215" s="111"/>
      <c r="RA215" s="111"/>
      <c r="RB215" s="111"/>
      <c r="RC215" s="111"/>
      <c r="RD215" s="111"/>
      <c r="RE215" s="111"/>
      <c r="RF215" s="111"/>
      <c r="RG215" s="111"/>
      <c r="RH215" s="111"/>
      <c r="RI215" s="111"/>
      <c r="RJ215" s="111"/>
      <c r="RK215" s="111"/>
      <c r="RL215" s="111"/>
      <c r="RM215" s="111"/>
      <c r="RN215" s="111"/>
      <c r="RO215" s="111"/>
      <c r="RP215" s="111"/>
      <c r="RQ215" s="111"/>
      <c r="RR215" s="111"/>
      <c r="RS215" s="111"/>
      <c r="RT215" s="111"/>
      <c r="RU215" s="111"/>
      <c r="RV215" s="111"/>
      <c r="RW215" s="111"/>
      <c r="RX215" s="111"/>
      <c r="RY215" s="111"/>
      <c r="RZ215" s="111"/>
      <c r="SA215" s="111"/>
      <c r="SB215" s="111"/>
      <c r="SC215" s="111"/>
      <c r="SD215" s="111"/>
      <c r="SE215" s="111"/>
      <c r="SF215" s="111"/>
      <c r="SG215" s="111"/>
      <c r="SH215" s="111"/>
      <c r="SI215" s="111"/>
      <c r="SJ215" s="111"/>
      <c r="SK215" s="111"/>
      <c r="SL215" s="111"/>
      <c r="SM215" s="111"/>
      <c r="SN215" s="111"/>
      <c r="SO215" s="111"/>
      <c r="SP215" s="111"/>
      <c r="SQ215" s="111"/>
      <c r="SR215" s="111"/>
      <c r="SS215" s="111"/>
      <c r="ST215" s="111"/>
      <c r="SU215" s="111"/>
      <c r="SV215" s="111"/>
      <c r="SW215" s="111"/>
      <c r="SX215" s="111"/>
      <c r="SY215" s="111"/>
      <c r="SZ215" s="111"/>
      <c r="TA215" s="111"/>
      <c r="TB215" s="111"/>
      <c r="TC215" s="111"/>
      <c r="TD215" s="111"/>
      <c r="TE215" s="111"/>
      <c r="TF215" s="111"/>
      <c r="TG215" s="111"/>
      <c r="TH215" s="111"/>
      <c r="TI215" s="111"/>
      <c r="TJ215" s="111"/>
      <c r="TK215" s="111"/>
      <c r="TL215" s="111"/>
      <c r="TM215" s="111"/>
      <c r="TN215" s="111"/>
    </row>
    <row r="216" spans="1:534" x14ac:dyDescent="0.2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7"/>
      <c r="CC216" s="117"/>
      <c r="CD216" s="111"/>
      <c r="CE216" s="111"/>
      <c r="CF216" s="111"/>
      <c r="CG216" s="117"/>
      <c r="CH216" s="117"/>
      <c r="CI216" s="111"/>
      <c r="CJ216" s="111"/>
      <c r="CK216" s="111"/>
      <c r="CL216" s="117"/>
      <c r="CM216" s="111"/>
      <c r="CN216" s="117"/>
      <c r="CO216" s="117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  <c r="DJ216" s="111"/>
      <c r="DK216" s="111"/>
      <c r="DL216" s="111"/>
      <c r="DM216" s="111"/>
      <c r="DN216" s="111"/>
      <c r="DO216" s="111"/>
      <c r="DP216" s="111"/>
      <c r="DQ216" s="111"/>
      <c r="DR216" s="111"/>
      <c r="DS216" s="111"/>
      <c r="DT216" s="111"/>
      <c r="DU216" s="111"/>
      <c r="DV216" s="111"/>
      <c r="DW216" s="111"/>
      <c r="DX216" s="111"/>
      <c r="DY216" s="111"/>
      <c r="DZ216" s="111"/>
      <c r="EA216" s="111"/>
      <c r="EB216" s="111"/>
      <c r="EC216" s="111"/>
      <c r="ED216" s="111"/>
      <c r="EE216" s="111"/>
      <c r="EF216" s="111"/>
      <c r="EG216" s="111"/>
      <c r="EH216" s="111"/>
      <c r="EI216" s="111"/>
      <c r="EJ216" s="111"/>
      <c r="EK216" s="111"/>
      <c r="EL216" s="111"/>
      <c r="EM216" s="111"/>
      <c r="EN216" s="111"/>
      <c r="EO216" s="111"/>
      <c r="EP216" s="111"/>
      <c r="EQ216" s="111"/>
      <c r="ER216" s="111"/>
      <c r="ES216" s="111"/>
      <c r="ET216" s="111"/>
      <c r="EU216" s="111"/>
      <c r="EV216" s="111"/>
      <c r="EW216" s="111"/>
      <c r="EX216" s="111"/>
      <c r="EY216" s="111"/>
      <c r="EZ216" s="111"/>
      <c r="FA216" s="111"/>
      <c r="FB216" s="111"/>
      <c r="FC216" s="111"/>
      <c r="FD216" s="111"/>
      <c r="FE216" s="111"/>
      <c r="FF216" s="111"/>
      <c r="FG216" s="111"/>
      <c r="FH216" s="111"/>
      <c r="FI216" s="111"/>
      <c r="FJ216" s="111"/>
      <c r="FK216" s="111"/>
      <c r="FL216" s="111"/>
      <c r="FM216" s="111"/>
      <c r="FN216" s="111"/>
      <c r="FO216" s="111"/>
      <c r="FP216" s="111"/>
      <c r="FQ216" s="111"/>
      <c r="FR216" s="111"/>
      <c r="FS216" s="111"/>
      <c r="FT216" s="111"/>
      <c r="FU216" s="111"/>
      <c r="FV216" s="111"/>
      <c r="FW216" s="111"/>
      <c r="FX216" s="111"/>
      <c r="FY216" s="111"/>
      <c r="FZ216" s="111"/>
      <c r="GA216" s="111"/>
      <c r="GB216" s="111"/>
      <c r="GC216" s="111"/>
      <c r="GD216" s="111"/>
      <c r="GE216" s="111"/>
      <c r="GF216" s="111"/>
      <c r="GG216" s="111"/>
      <c r="GH216" s="111"/>
      <c r="GI216" s="111"/>
      <c r="GJ216" s="111"/>
      <c r="GK216" s="111"/>
      <c r="GL216" s="111"/>
      <c r="GM216" s="111"/>
      <c r="GN216" s="111"/>
      <c r="GO216" s="111"/>
      <c r="GP216" s="111"/>
      <c r="GQ216" s="111"/>
      <c r="GR216" s="111"/>
      <c r="GS216" s="111"/>
      <c r="GT216" s="111"/>
      <c r="GU216" s="111"/>
      <c r="GV216" s="111"/>
      <c r="GW216" s="111"/>
      <c r="GX216" s="111"/>
      <c r="GY216" s="111"/>
      <c r="GZ216" s="111"/>
      <c r="HA216" s="111"/>
      <c r="HB216" s="111"/>
      <c r="HC216" s="111"/>
      <c r="HD216" s="111"/>
      <c r="HE216" s="111"/>
      <c r="HF216" s="111"/>
      <c r="HG216" s="116"/>
      <c r="HH216" s="111"/>
      <c r="HI216" s="111"/>
      <c r="HJ216" s="111"/>
      <c r="HK216" s="111"/>
      <c r="HL216" s="111"/>
      <c r="HM216" s="111"/>
      <c r="HN216" s="111"/>
      <c r="HO216" s="111"/>
      <c r="HP216" s="111"/>
      <c r="HQ216" s="111"/>
      <c r="HR216" s="111"/>
      <c r="HS216" s="111"/>
      <c r="HT216" s="111"/>
      <c r="HU216" s="111"/>
      <c r="HV216" s="111"/>
      <c r="HW216" s="111"/>
      <c r="HX216" s="111"/>
      <c r="HY216" s="111"/>
      <c r="HZ216" s="111"/>
      <c r="IA216" s="111"/>
      <c r="IB216" s="111"/>
      <c r="IC216" s="111"/>
      <c r="ID216" s="111"/>
      <c r="IE216" s="111"/>
      <c r="IF216" s="111"/>
      <c r="IG216" s="111"/>
      <c r="IH216" s="111"/>
      <c r="II216" s="111"/>
      <c r="IJ216" s="111"/>
      <c r="IK216" s="111"/>
      <c r="IL216" s="111"/>
      <c r="IM216" s="111"/>
      <c r="IN216" s="111"/>
      <c r="IO216" s="111"/>
      <c r="IP216" s="111"/>
      <c r="IQ216" s="111"/>
      <c r="IR216" s="111"/>
      <c r="IS216" s="111"/>
      <c r="IT216" s="111"/>
      <c r="IU216" s="111"/>
      <c r="IV216" s="111"/>
      <c r="IW216" s="111"/>
      <c r="IX216" s="111"/>
      <c r="IY216" s="111"/>
      <c r="IZ216" s="111"/>
      <c r="JA216" s="111"/>
      <c r="JB216" s="111"/>
      <c r="JC216" s="111"/>
      <c r="JD216" s="111"/>
      <c r="JE216" s="111"/>
      <c r="JF216" s="111"/>
      <c r="JG216" s="111"/>
      <c r="JH216" s="111"/>
      <c r="JI216" s="111"/>
      <c r="JJ216" s="111"/>
      <c r="JK216" s="111"/>
      <c r="JL216" s="111"/>
      <c r="JM216" s="111"/>
      <c r="JN216" s="111"/>
      <c r="JO216" s="111"/>
      <c r="JP216" s="111"/>
      <c r="JQ216" s="111"/>
      <c r="JR216" s="111"/>
      <c r="JS216" s="111"/>
      <c r="JT216" s="111"/>
      <c r="JU216" s="111"/>
      <c r="JV216" s="111"/>
      <c r="JW216" s="111"/>
      <c r="JX216" s="111"/>
      <c r="JY216" s="111"/>
      <c r="JZ216" s="111"/>
      <c r="KA216" s="111"/>
      <c r="KB216" s="111"/>
      <c r="KC216" s="111"/>
      <c r="KD216" s="111"/>
      <c r="KE216" s="111"/>
      <c r="KF216" s="111"/>
      <c r="KG216" s="111"/>
      <c r="KH216" s="111"/>
      <c r="KI216" s="111"/>
      <c r="KJ216" s="111"/>
      <c r="KK216" s="111"/>
      <c r="KL216" s="111"/>
      <c r="KM216" s="111"/>
      <c r="KN216" s="111"/>
      <c r="KO216" s="111"/>
      <c r="KP216" s="111"/>
      <c r="KQ216" s="111"/>
      <c r="KR216" s="111"/>
      <c r="KS216" s="111"/>
      <c r="KT216" s="111"/>
      <c r="KU216" s="111"/>
      <c r="KV216" s="111"/>
      <c r="KW216" s="111"/>
      <c r="KX216" s="111"/>
      <c r="KY216" s="111"/>
      <c r="KZ216" s="111"/>
      <c r="LA216" s="111"/>
      <c r="LB216" s="111"/>
      <c r="LC216" s="111"/>
      <c r="LD216" s="111"/>
      <c r="LE216" s="111"/>
      <c r="LF216" s="111"/>
      <c r="LG216" s="111"/>
      <c r="LH216" s="111"/>
      <c r="LI216" s="111"/>
      <c r="LJ216" s="111"/>
      <c r="LK216" s="111"/>
      <c r="LL216" s="111"/>
      <c r="LM216" s="111"/>
      <c r="LN216" s="111"/>
      <c r="LO216" s="111"/>
      <c r="LP216" s="111"/>
      <c r="LQ216" s="111"/>
      <c r="LR216" s="111"/>
      <c r="LS216" s="111"/>
      <c r="LT216" s="111"/>
      <c r="LU216" s="111"/>
      <c r="LV216" s="111"/>
      <c r="LW216" s="111"/>
      <c r="LX216" s="111"/>
      <c r="LY216" s="111"/>
      <c r="LZ216" s="111"/>
      <c r="MA216" s="111"/>
      <c r="MB216" s="111"/>
      <c r="MC216" s="111"/>
      <c r="MD216" s="111"/>
      <c r="ME216" s="111"/>
      <c r="MF216" s="111"/>
      <c r="MG216" s="111"/>
      <c r="MH216" s="111"/>
      <c r="MI216" s="111"/>
      <c r="MJ216" s="111"/>
      <c r="MK216" s="111"/>
      <c r="ML216" s="111"/>
      <c r="MM216" s="111"/>
      <c r="MN216" s="111"/>
      <c r="MO216" s="111"/>
      <c r="MP216" s="111"/>
      <c r="MQ216" s="111"/>
      <c r="MR216" s="111"/>
      <c r="MS216" s="111"/>
      <c r="MT216" s="111"/>
      <c r="MU216" s="111"/>
      <c r="MV216" s="111"/>
      <c r="MW216" s="111"/>
      <c r="MX216" s="111"/>
      <c r="MY216" s="111"/>
      <c r="MZ216" s="111"/>
      <c r="NA216" s="111"/>
      <c r="NB216" s="111"/>
      <c r="NC216" s="111"/>
      <c r="ND216" s="111"/>
      <c r="NE216" s="111"/>
      <c r="NF216" s="111"/>
      <c r="NG216" s="111"/>
      <c r="NH216" s="111"/>
      <c r="NI216" s="111"/>
      <c r="NJ216" s="111"/>
      <c r="NK216" s="111"/>
      <c r="NL216" s="111"/>
      <c r="NM216" s="111"/>
      <c r="NN216" s="111"/>
      <c r="NO216" s="111"/>
      <c r="NP216" s="111"/>
      <c r="NQ216" s="111"/>
      <c r="NR216" s="111"/>
      <c r="NS216" s="111"/>
      <c r="NT216" s="111"/>
      <c r="NU216" s="111"/>
      <c r="NV216" s="111"/>
      <c r="NW216" s="111"/>
      <c r="NX216" s="111"/>
      <c r="NY216" s="111"/>
      <c r="NZ216" s="111"/>
      <c r="OA216" s="111"/>
      <c r="OB216" s="111"/>
      <c r="OC216" s="111"/>
      <c r="OD216" s="111"/>
      <c r="OE216" s="111"/>
      <c r="OF216" s="111"/>
      <c r="OG216" s="111"/>
      <c r="OH216" s="111"/>
      <c r="OI216" s="111"/>
      <c r="OJ216" s="111"/>
      <c r="OK216" s="111"/>
      <c r="OL216" s="111"/>
      <c r="OM216" s="111"/>
      <c r="ON216" s="111"/>
      <c r="OO216" s="111"/>
      <c r="OP216" s="111"/>
      <c r="OQ216" s="111"/>
      <c r="OR216" s="111"/>
      <c r="OS216" s="111"/>
      <c r="OT216" s="111"/>
      <c r="OU216" s="111"/>
      <c r="OV216" s="111"/>
      <c r="OW216" s="111"/>
      <c r="OX216" s="111"/>
      <c r="OY216" s="111"/>
      <c r="OZ216" s="111"/>
      <c r="PA216" s="111"/>
      <c r="PB216" s="111"/>
      <c r="PC216" s="111"/>
      <c r="PD216" s="111"/>
      <c r="PE216" s="111"/>
      <c r="PF216" s="111"/>
      <c r="PG216" s="111"/>
      <c r="PH216" s="111"/>
      <c r="PI216" s="111"/>
      <c r="PJ216" s="111"/>
      <c r="PK216" s="111"/>
      <c r="PL216" s="111"/>
      <c r="PM216" s="111"/>
      <c r="PN216" s="111"/>
      <c r="PO216" s="111"/>
      <c r="PP216" s="111"/>
      <c r="PQ216" s="111"/>
      <c r="PR216" s="111"/>
      <c r="PS216" s="111"/>
      <c r="PT216" s="111"/>
      <c r="PU216" s="111"/>
      <c r="PV216" s="111"/>
      <c r="PW216" s="111"/>
      <c r="PX216" s="111"/>
      <c r="PY216" s="111"/>
      <c r="PZ216" s="111"/>
      <c r="QA216" s="111"/>
      <c r="QB216" s="111"/>
      <c r="QC216" s="111"/>
      <c r="QD216" s="111"/>
      <c r="QE216" s="111"/>
      <c r="QF216" s="111"/>
      <c r="QG216" s="111"/>
      <c r="QH216" s="111"/>
      <c r="QI216" s="111"/>
      <c r="QJ216" s="111"/>
      <c r="QK216" s="111"/>
      <c r="QL216" s="111"/>
      <c r="QM216" s="111"/>
      <c r="QN216" s="111"/>
      <c r="QO216" s="111"/>
      <c r="QP216" s="111"/>
      <c r="QQ216" s="111"/>
      <c r="QR216" s="111"/>
      <c r="QS216" s="111"/>
      <c r="QT216" s="111"/>
      <c r="QU216" s="111"/>
      <c r="QV216" s="111"/>
      <c r="QW216" s="111"/>
      <c r="QX216" s="111"/>
      <c r="QY216" s="111"/>
      <c r="QZ216" s="111"/>
      <c r="RA216" s="111"/>
      <c r="RB216" s="111"/>
      <c r="RC216" s="111"/>
      <c r="RD216" s="111"/>
      <c r="RE216" s="111"/>
      <c r="RF216" s="111"/>
      <c r="RG216" s="111"/>
      <c r="RH216" s="111"/>
      <c r="RI216" s="111"/>
      <c r="RJ216" s="111"/>
      <c r="RK216" s="111"/>
      <c r="RL216" s="111"/>
      <c r="RM216" s="111"/>
      <c r="RN216" s="111"/>
      <c r="RO216" s="111"/>
      <c r="RP216" s="111"/>
      <c r="RQ216" s="111"/>
      <c r="RR216" s="111"/>
      <c r="RS216" s="111"/>
      <c r="RT216" s="111"/>
      <c r="RU216" s="111"/>
      <c r="RV216" s="111"/>
      <c r="RW216" s="111"/>
      <c r="RX216" s="111"/>
      <c r="RY216" s="111"/>
      <c r="RZ216" s="111"/>
      <c r="SA216" s="111"/>
      <c r="SB216" s="111"/>
      <c r="SC216" s="111"/>
      <c r="SD216" s="111"/>
      <c r="SE216" s="111"/>
      <c r="SF216" s="111"/>
      <c r="SG216" s="111"/>
      <c r="SH216" s="111"/>
      <c r="SI216" s="111"/>
      <c r="SJ216" s="111"/>
      <c r="SK216" s="111"/>
      <c r="SL216" s="111"/>
      <c r="SM216" s="111"/>
      <c r="SN216" s="111"/>
      <c r="SO216" s="111"/>
      <c r="SP216" s="111"/>
      <c r="SQ216" s="111"/>
      <c r="SR216" s="111"/>
      <c r="SS216" s="111"/>
      <c r="ST216" s="111"/>
      <c r="SU216" s="111"/>
      <c r="SV216" s="111"/>
      <c r="SW216" s="111"/>
      <c r="SX216" s="111"/>
      <c r="SY216" s="111"/>
      <c r="SZ216" s="111"/>
      <c r="TA216" s="111"/>
      <c r="TB216" s="111"/>
      <c r="TC216" s="111"/>
      <c r="TD216" s="111"/>
      <c r="TE216" s="111"/>
      <c r="TF216" s="111"/>
      <c r="TG216" s="111"/>
      <c r="TH216" s="111"/>
      <c r="TI216" s="111"/>
      <c r="TJ216" s="111"/>
      <c r="TK216" s="111"/>
      <c r="TL216" s="111"/>
      <c r="TM216" s="111"/>
      <c r="TN216" s="111"/>
    </row>
    <row r="217" spans="1:534" x14ac:dyDescent="0.2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7"/>
      <c r="CC217" s="117"/>
      <c r="CD217" s="111"/>
      <c r="CE217" s="111"/>
      <c r="CF217" s="111"/>
      <c r="CG217" s="117"/>
      <c r="CH217" s="117"/>
      <c r="CI217" s="111"/>
      <c r="CJ217" s="111"/>
      <c r="CK217" s="111"/>
      <c r="CL217" s="117"/>
      <c r="CM217" s="111"/>
      <c r="CN217" s="117"/>
      <c r="CO217" s="117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  <c r="DJ217" s="111"/>
      <c r="DK217" s="111"/>
      <c r="DL217" s="111"/>
      <c r="DM217" s="111"/>
      <c r="DN217" s="111"/>
      <c r="DO217" s="111"/>
      <c r="DP217" s="111"/>
      <c r="DQ217" s="111"/>
      <c r="DR217" s="111"/>
      <c r="DS217" s="111"/>
      <c r="DT217" s="111"/>
      <c r="DU217" s="111"/>
      <c r="DV217" s="111"/>
      <c r="DW217" s="111"/>
      <c r="DX217" s="111"/>
      <c r="DY217" s="111"/>
      <c r="DZ217" s="111"/>
      <c r="EA217" s="111"/>
      <c r="EB217" s="111"/>
      <c r="EC217" s="111"/>
      <c r="ED217" s="111"/>
      <c r="EE217" s="111"/>
      <c r="EF217" s="111"/>
      <c r="EG217" s="111"/>
      <c r="EH217" s="111"/>
      <c r="EI217" s="111"/>
      <c r="EJ217" s="111"/>
      <c r="EK217" s="111"/>
      <c r="EL217" s="111"/>
      <c r="EM217" s="111"/>
      <c r="EN217" s="111"/>
      <c r="EO217" s="111"/>
      <c r="EP217" s="111"/>
      <c r="EQ217" s="111"/>
      <c r="ER217" s="111"/>
      <c r="ES217" s="111"/>
      <c r="ET217" s="111"/>
      <c r="EU217" s="111"/>
      <c r="EV217" s="111"/>
      <c r="EW217" s="111"/>
      <c r="EX217" s="111"/>
      <c r="EY217" s="111"/>
      <c r="EZ217" s="111"/>
      <c r="FA217" s="111"/>
      <c r="FB217" s="111"/>
      <c r="FC217" s="111"/>
      <c r="FD217" s="111"/>
      <c r="FE217" s="111"/>
      <c r="FF217" s="111"/>
      <c r="FG217" s="111"/>
      <c r="FH217" s="111"/>
      <c r="FI217" s="111"/>
      <c r="FJ217" s="111"/>
      <c r="FK217" s="111"/>
      <c r="FL217" s="111"/>
      <c r="FM217" s="111"/>
      <c r="FN217" s="111"/>
      <c r="FO217" s="111"/>
      <c r="FP217" s="111"/>
      <c r="FQ217" s="111"/>
      <c r="FR217" s="111"/>
      <c r="FS217" s="111"/>
      <c r="FT217" s="111"/>
      <c r="FU217" s="111"/>
      <c r="FV217" s="111"/>
      <c r="FW217" s="111"/>
      <c r="FX217" s="111"/>
      <c r="FY217" s="111"/>
      <c r="FZ217" s="111"/>
      <c r="GA217" s="111"/>
      <c r="GB217" s="111"/>
      <c r="GC217" s="111"/>
      <c r="GD217" s="111"/>
      <c r="GE217" s="111"/>
      <c r="GF217" s="111"/>
      <c r="GG217" s="111"/>
      <c r="GH217" s="111"/>
      <c r="GI217" s="111"/>
      <c r="GJ217" s="111"/>
      <c r="GK217" s="111"/>
      <c r="GL217" s="111"/>
      <c r="GM217" s="111"/>
      <c r="GN217" s="111"/>
      <c r="GO217" s="111"/>
      <c r="GP217" s="111"/>
      <c r="GQ217" s="111"/>
      <c r="GR217" s="111"/>
      <c r="GS217" s="111"/>
      <c r="GT217" s="111"/>
      <c r="GU217" s="111"/>
      <c r="GV217" s="111"/>
      <c r="GW217" s="111"/>
      <c r="GX217" s="111"/>
      <c r="GY217" s="111"/>
      <c r="GZ217" s="111"/>
      <c r="HA217" s="111"/>
      <c r="HB217" s="111"/>
      <c r="HC217" s="111"/>
      <c r="HD217" s="111"/>
      <c r="HE217" s="111"/>
      <c r="HF217" s="111"/>
      <c r="HG217" s="116"/>
      <c r="HH217" s="111"/>
      <c r="HI217" s="111"/>
      <c r="HJ217" s="111"/>
      <c r="HK217" s="111"/>
      <c r="HL217" s="111"/>
      <c r="HM217" s="111"/>
      <c r="HN217" s="111"/>
      <c r="HO217" s="111"/>
      <c r="HP217" s="111"/>
      <c r="HQ217" s="111"/>
      <c r="HR217" s="111"/>
      <c r="HS217" s="111"/>
      <c r="HT217" s="111"/>
      <c r="HU217" s="111"/>
      <c r="HV217" s="111"/>
      <c r="HW217" s="111"/>
      <c r="HX217" s="111"/>
      <c r="HY217" s="111"/>
      <c r="HZ217" s="111"/>
      <c r="IA217" s="111"/>
      <c r="IB217" s="111"/>
      <c r="IC217" s="111"/>
      <c r="ID217" s="111"/>
      <c r="IE217" s="111"/>
      <c r="IF217" s="111"/>
      <c r="IG217" s="111"/>
      <c r="IH217" s="111"/>
      <c r="II217" s="111"/>
      <c r="IJ217" s="111"/>
      <c r="IK217" s="111"/>
      <c r="IL217" s="111"/>
      <c r="IM217" s="111"/>
      <c r="IN217" s="111"/>
      <c r="IO217" s="111"/>
      <c r="IP217" s="111"/>
      <c r="IQ217" s="111"/>
      <c r="IR217" s="111"/>
      <c r="IS217" s="111"/>
      <c r="IT217" s="111"/>
      <c r="IU217" s="111"/>
      <c r="IV217" s="111"/>
      <c r="IW217" s="111"/>
      <c r="IX217" s="111"/>
      <c r="IY217" s="111"/>
      <c r="IZ217" s="111"/>
      <c r="JA217" s="111"/>
      <c r="JB217" s="111"/>
      <c r="JC217" s="111"/>
      <c r="JD217" s="111"/>
      <c r="JE217" s="111"/>
      <c r="JF217" s="111"/>
      <c r="JG217" s="111"/>
      <c r="JH217" s="111"/>
      <c r="JI217" s="111"/>
      <c r="JJ217" s="111"/>
      <c r="JK217" s="111"/>
      <c r="JL217" s="111"/>
      <c r="JM217" s="111"/>
      <c r="JN217" s="111"/>
      <c r="JO217" s="111"/>
      <c r="JP217" s="111"/>
      <c r="JQ217" s="111"/>
      <c r="JR217" s="111"/>
      <c r="JS217" s="111"/>
      <c r="JT217" s="111"/>
      <c r="JU217" s="111"/>
      <c r="JV217" s="111"/>
      <c r="JW217" s="111"/>
      <c r="JX217" s="111"/>
      <c r="JY217" s="111"/>
      <c r="JZ217" s="111"/>
      <c r="KA217" s="111"/>
      <c r="KB217" s="111"/>
      <c r="KC217" s="111"/>
      <c r="KD217" s="111"/>
      <c r="KE217" s="111"/>
      <c r="KF217" s="111"/>
      <c r="KG217" s="111"/>
      <c r="KH217" s="111"/>
      <c r="KI217" s="111"/>
      <c r="KJ217" s="111"/>
      <c r="KK217" s="111"/>
      <c r="KL217" s="111"/>
      <c r="KM217" s="111"/>
      <c r="KN217" s="111"/>
      <c r="KO217" s="111"/>
      <c r="KP217" s="111"/>
      <c r="KQ217" s="111"/>
      <c r="KR217" s="111"/>
      <c r="KS217" s="111"/>
      <c r="KT217" s="111"/>
      <c r="KU217" s="111"/>
      <c r="KV217" s="111"/>
      <c r="KW217" s="111"/>
      <c r="KX217" s="111"/>
      <c r="KY217" s="111"/>
      <c r="KZ217" s="111"/>
      <c r="LA217" s="111"/>
      <c r="LB217" s="111"/>
      <c r="LC217" s="111"/>
      <c r="LD217" s="111"/>
      <c r="LE217" s="111"/>
      <c r="LF217" s="111"/>
      <c r="LG217" s="111"/>
      <c r="LH217" s="111"/>
      <c r="LI217" s="111"/>
      <c r="LJ217" s="111"/>
      <c r="LK217" s="111"/>
      <c r="LL217" s="111"/>
      <c r="LM217" s="111"/>
      <c r="LN217" s="111"/>
      <c r="LO217" s="111"/>
      <c r="LP217" s="111"/>
      <c r="LQ217" s="111"/>
      <c r="LR217" s="111"/>
      <c r="LS217" s="111"/>
      <c r="LT217" s="111"/>
      <c r="LU217" s="111"/>
      <c r="LV217" s="111"/>
      <c r="LW217" s="111"/>
      <c r="LX217" s="111"/>
      <c r="LY217" s="111"/>
      <c r="LZ217" s="111"/>
      <c r="MA217" s="111"/>
      <c r="MB217" s="111"/>
      <c r="MC217" s="111"/>
      <c r="MD217" s="111"/>
      <c r="ME217" s="111"/>
      <c r="MF217" s="111"/>
      <c r="MG217" s="111"/>
      <c r="MH217" s="111"/>
      <c r="MI217" s="111"/>
      <c r="MJ217" s="111"/>
      <c r="MK217" s="111"/>
      <c r="ML217" s="111"/>
      <c r="MM217" s="111"/>
      <c r="MN217" s="111"/>
      <c r="MO217" s="111"/>
      <c r="MP217" s="111"/>
      <c r="MQ217" s="111"/>
      <c r="MR217" s="111"/>
      <c r="MS217" s="111"/>
      <c r="MT217" s="111"/>
      <c r="MU217" s="111"/>
      <c r="MV217" s="111"/>
      <c r="MW217" s="111"/>
      <c r="MX217" s="111"/>
      <c r="MY217" s="111"/>
      <c r="MZ217" s="111"/>
      <c r="NA217" s="111"/>
      <c r="NB217" s="111"/>
      <c r="NC217" s="111"/>
      <c r="ND217" s="111"/>
      <c r="NE217" s="111"/>
      <c r="NF217" s="111"/>
      <c r="NG217" s="111"/>
      <c r="NH217" s="111"/>
      <c r="NI217" s="111"/>
      <c r="NJ217" s="111"/>
      <c r="NK217" s="111"/>
      <c r="NL217" s="111"/>
      <c r="NM217" s="111"/>
      <c r="NN217" s="111"/>
      <c r="NO217" s="111"/>
      <c r="NP217" s="111"/>
      <c r="NQ217" s="111"/>
      <c r="NR217" s="111"/>
      <c r="NS217" s="111"/>
      <c r="NT217" s="111"/>
      <c r="NU217" s="111"/>
      <c r="NV217" s="111"/>
      <c r="NW217" s="111"/>
      <c r="NX217" s="111"/>
      <c r="NY217" s="111"/>
      <c r="NZ217" s="111"/>
      <c r="OA217" s="111"/>
      <c r="OB217" s="111"/>
      <c r="OC217" s="111"/>
      <c r="OD217" s="111"/>
      <c r="OE217" s="111"/>
      <c r="OF217" s="111"/>
      <c r="OG217" s="111"/>
      <c r="OH217" s="111"/>
      <c r="OI217" s="111"/>
      <c r="OJ217" s="111"/>
      <c r="OK217" s="111"/>
      <c r="OL217" s="111"/>
      <c r="OM217" s="111"/>
      <c r="ON217" s="111"/>
      <c r="OO217" s="111"/>
      <c r="OP217" s="111"/>
      <c r="OQ217" s="111"/>
      <c r="OR217" s="111"/>
      <c r="OS217" s="111"/>
      <c r="OT217" s="111"/>
      <c r="OU217" s="111"/>
      <c r="OV217" s="111"/>
      <c r="OW217" s="111"/>
      <c r="OX217" s="111"/>
      <c r="OY217" s="111"/>
      <c r="OZ217" s="111"/>
      <c r="PA217" s="111"/>
      <c r="PB217" s="111"/>
      <c r="PC217" s="111"/>
      <c r="PD217" s="111"/>
      <c r="PE217" s="111"/>
      <c r="PF217" s="111"/>
      <c r="PG217" s="111"/>
      <c r="PH217" s="111"/>
      <c r="PI217" s="111"/>
      <c r="PJ217" s="111"/>
      <c r="PK217" s="111"/>
      <c r="PL217" s="111"/>
      <c r="PM217" s="111"/>
      <c r="PN217" s="111"/>
      <c r="PO217" s="111"/>
      <c r="PP217" s="111"/>
      <c r="PQ217" s="111"/>
      <c r="PR217" s="111"/>
      <c r="PS217" s="111"/>
      <c r="PT217" s="111"/>
      <c r="PU217" s="111"/>
      <c r="PV217" s="111"/>
      <c r="PW217" s="111"/>
      <c r="PX217" s="111"/>
      <c r="PY217" s="111"/>
      <c r="PZ217" s="111"/>
      <c r="QA217" s="111"/>
      <c r="QB217" s="111"/>
      <c r="QC217" s="111"/>
      <c r="QD217" s="111"/>
      <c r="QE217" s="111"/>
      <c r="QF217" s="111"/>
      <c r="QG217" s="111"/>
      <c r="QH217" s="111"/>
      <c r="QI217" s="111"/>
      <c r="QJ217" s="111"/>
      <c r="QK217" s="111"/>
      <c r="QL217" s="111"/>
      <c r="QM217" s="111"/>
      <c r="QN217" s="111"/>
      <c r="QO217" s="111"/>
      <c r="QP217" s="111"/>
      <c r="QQ217" s="111"/>
      <c r="QR217" s="111"/>
      <c r="QS217" s="111"/>
      <c r="QT217" s="111"/>
      <c r="QU217" s="111"/>
      <c r="QV217" s="111"/>
      <c r="QW217" s="111"/>
      <c r="QX217" s="111"/>
      <c r="QY217" s="111"/>
      <c r="QZ217" s="111"/>
      <c r="RA217" s="111"/>
      <c r="RB217" s="111"/>
      <c r="RC217" s="111"/>
      <c r="RD217" s="111"/>
      <c r="RE217" s="111"/>
      <c r="RF217" s="111"/>
      <c r="RG217" s="111"/>
      <c r="RH217" s="111"/>
      <c r="RI217" s="111"/>
      <c r="RJ217" s="111"/>
      <c r="RK217" s="111"/>
      <c r="RL217" s="111"/>
      <c r="RM217" s="111"/>
      <c r="RN217" s="111"/>
      <c r="RO217" s="111"/>
      <c r="RP217" s="111"/>
      <c r="RQ217" s="111"/>
      <c r="RR217" s="111"/>
      <c r="RS217" s="111"/>
      <c r="RT217" s="111"/>
      <c r="RU217" s="111"/>
      <c r="RV217" s="111"/>
      <c r="RW217" s="111"/>
      <c r="RX217" s="111"/>
      <c r="RY217" s="111"/>
      <c r="RZ217" s="111"/>
      <c r="SA217" s="111"/>
      <c r="SB217" s="111"/>
      <c r="SC217" s="111"/>
      <c r="SD217" s="111"/>
      <c r="SE217" s="111"/>
      <c r="SF217" s="111"/>
      <c r="SG217" s="111"/>
      <c r="SH217" s="111"/>
      <c r="SI217" s="111"/>
      <c r="SJ217" s="111"/>
      <c r="SK217" s="111"/>
      <c r="SL217" s="111"/>
      <c r="SM217" s="111"/>
      <c r="SN217" s="111"/>
      <c r="SO217" s="111"/>
      <c r="SP217" s="111"/>
      <c r="SQ217" s="111"/>
      <c r="SR217" s="111"/>
      <c r="SS217" s="111"/>
      <c r="ST217" s="111"/>
      <c r="SU217" s="111"/>
      <c r="SV217" s="111"/>
      <c r="SW217" s="111"/>
      <c r="SX217" s="111"/>
      <c r="SY217" s="111"/>
      <c r="SZ217" s="111"/>
      <c r="TA217" s="111"/>
      <c r="TB217" s="111"/>
      <c r="TC217" s="111"/>
      <c r="TD217" s="111"/>
      <c r="TE217" s="111"/>
      <c r="TF217" s="111"/>
      <c r="TG217" s="111"/>
      <c r="TH217" s="111"/>
      <c r="TI217" s="111"/>
      <c r="TJ217" s="111"/>
      <c r="TK217" s="111"/>
      <c r="TL217" s="111"/>
      <c r="TM217" s="111"/>
      <c r="TN217" s="111"/>
    </row>
    <row r="218" spans="1:534" x14ac:dyDescent="0.2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7"/>
      <c r="CC218" s="117"/>
      <c r="CD218" s="111"/>
      <c r="CE218" s="111"/>
      <c r="CF218" s="111"/>
      <c r="CG218" s="117"/>
      <c r="CH218" s="117"/>
      <c r="CI218" s="111"/>
      <c r="CJ218" s="111"/>
      <c r="CK218" s="111"/>
      <c r="CL218" s="117"/>
      <c r="CM218" s="111"/>
      <c r="CN218" s="117"/>
      <c r="CO218" s="117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  <c r="DJ218" s="111"/>
      <c r="DK218" s="111"/>
      <c r="DL218" s="111"/>
      <c r="DM218" s="111"/>
      <c r="DN218" s="111"/>
      <c r="DO218" s="111"/>
      <c r="DP218" s="111"/>
      <c r="DQ218" s="111"/>
      <c r="DR218" s="111"/>
      <c r="DS218" s="111"/>
      <c r="DT218" s="111"/>
      <c r="DU218" s="111"/>
      <c r="DV218" s="111"/>
      <c r="DW218" s="111"/>
      <c r="DX218" s="111"/>
      <c r="DY218" s="111"/>
      <c r="DZ218" s="111"/>
      <c r="EA218" s="111"/>
      <c r="EB218" s="111"/>
      <c r="EC218" s="111"/>
      <c r="ED218" s="111"/>
      <c r="EE218" s="111"/>
      <c r="EF218" s="111"/>
      <c r="EG218" s="111"/>
      <c r="EH218" s="111"/>
      <c r="EI218" s="111"/>
      <c r="EJ218" s="111"/>
      <c r="EK218" s="111"/>
      <c r="EL218" s="111"/>
      <c r="EM218" s="111"/>
      <c r="EN218" s="111"/>
      <c r="EO218" s="111"/>
      <c r="EP218" s="111"/>
      <c r="EQ218" s="111"/>
      <c r="ER218" s="111"/>
      <c r="ES218" s="111"/>
      <c r="ET218" s="111"/>
      <c r="EU218" s="111"/>
      <c r="EV218" s="111"/>
      <c r="EW218" s="111"/>
      <c r="EX218" s="111"/>
      <c r="EY218" s="111"/>
      <c r="EZ218" s="111"/>
      <c r="FA218" s="111"/>
      <c r="FB218" s="111"/>
      <c r="FC218" s="111"/>
      <c r="FD218" s="111"/>
      <c r="FE218" s="111"/>
      <c r="FF218" s="111"/>
      <c r="FG218" s="111"/>
      <c r="FH218" s="111"/>
      <c r="FI218" s="111"/>
      <c r="FJ218" s="111"/>
      <c r="FK218" s="111"/>
      <c r="FL218" s="111"/>
      <c r="FM218" s="111"/>
      <c r="FN218" s="111"/>
      <c r="FO218" s="111"/>
      <c r="FP218" s="111"/>
      <c r="FQ218" s="111"/>
      <c r="FR218" s="111"/>
      <c r="FS218" s="111"/>
      <c r="FT218" s="111"/>
      <c r="FU218" s="111"/>
      <c r="FV218" s="111"/>
      <c r="FW218" s="111"/>
      <c r="FX218" s="111"/>
      <c r="FY218" s="111"/>
      <c r="FZ218" s="111"/>
      <c r="GA218" s="111"/>
      <c r="GB218" s="111"/>
      <c r="GC218" s="111"/>
      <c r="GD218" s="111"/>
      <c r="GE218" s="111"/>
      <c r="GF218" s="111"/>
      <c r="GG218" s="111"/>
      <c r="GH218" s="111"/>
      <c r="GI218" s="111"/>
      <c r="GJ218" s="111"/>
      <c r="GK218" s="111"/>
      <c r="GL218" s="111"/>
      <c r="GM218" s="111"/>
      <c r="GN218" s="111"/>
      <c r="GO218" s="111"/>
      <c r="GP218" s="111"/>
      <c r="GQ218" s="111"/>
      <c r="GR218" s="111"/>
      <c r="GS218" s="111"/>
      <c r="GT218" s="111"/>
      <c r="GU218" s="111"/>
      <c r="GV218" s="111"/>
      <c r="GW218" s="111"/>
      <c r="GX218" s="111"/>
      <c r="GY218" s="111"/>
      <c r="GZ218" s="111"/>
      <c r="HA218" s="111"/>
      <c r="HB218" s="111"/>
      <c r="HC218" s="111"/>
      <c r="HD218" s="111"/>
      <c r="HE218" s="111"/>
      <c r="HF218" s="111"/>
      <c r="HG218" s="116"/>
      <c r="HH218" s="111"/>
      <c r="HI218" s="111"/>
      <c r="HJ218" s="111"/>
      <c r="HK218" s="111"/>
      <c r="HL218" s="111"/>
      <c r="HM218" s="111"/>
      <c r="HN218" s="111"/>
      <c r="HO218" s="111"/>
      <c r="HP218" s="111"/>
      <c r="HQ218" s="111"/>
      <c r="HR218" s="111"/>
      <c r="HS218" s="111"/>
      <c r="HT218" s="111"/>
      <c r="HU218" s="111"/>
      <c r="HV218" s="111"/>
      <c r="HW218" s="111"/>
      <c r="HX218" s="111"/>
      <c r="HY218" s="111"/>
      <c r="HZ218" s="111"/>
      <c r="IA218" s="111"/>
      <c r="IB218" s="111"/>
      <c r="IC218" s="111"/>
      <c r="ID218" s="111"/>
      <c r="IE218" s="111"/>
      <c r="IF218" s="111"/>
      <c r="IG218" s="111"/>
      <c r="IH218" s="111"/>
      <c r="II218" s="111"/>
      <c r="IJ218" s="111"/>
      <c r="IK218" s="111"/>
      <c r="IL218" s="111"/>
      <c r="IM218" s="111"/>
      <c r="IN218" s="111"/>
      <c r="IO218" s="111"/>
      <c r="IP218" s="111"/>
      <c r="IQ218" s="111"/>
      <c r="IR218" s="111"/>
      <c r="IS218" s="111"/>
      <c r="IT218" s="111"/>
      <c r="IU218" s="111"/>
      <c r="IV218" s="111"/>
      <c r="IW218" s="111"/>
      <c r="IX218" s="111"/>
      <c r="IY218" s="111"/>
      <c r="IZ218" s="111"/>
      <c r="JA218" s="111"/>
      <c r="JB218" s="111"/>
      <c r="JC218" s="111"/>
      <c r="JD218" s="111"/>
      <c r="JE218" s="111"/>
      <c r="JF218" s="111"/>
      <c r="JG218" s="111"/>
      <c r="JH218" s="111"/>
      <c r="JI218" s="111"/>
      <c r="JJ218" s="111"/>
      <c r="JK218" s="111"/>
      <c r="JL218" s="111"/>
      <c r="JM218" s="111"/>
      <c r="JN218" s="111"/>
      <c r="JO218" s="111"/>
      <c r="JP218" s="111"/>
      <c r="JQ218" s="111"/>
      <c r="JR218" s="111"/>
      <c r="JS218" s="111"/>
      <c r="JT218" s="111"/>
      <c r="JU218" s="111"/>
      <c r="JV218" s="111"/>
      <c r="JW218" s="111"/>
      <c r="JX218" s="111"/>
      <c r="JY218" s="111"/>
      <c r="JZ218" s="111"/>
      <c r="KA218" s="111"/>
      <c r="KB218" s="111"/>
      <c r="KC218" s="111"/>
      <c r="KD218" s="111"/>
      <c r="KE218" s="111"/>
      <c r="KF218" s="111"/>
      <c r="KG218" s="111"/>
      <c r="KH218" s="111"/>
      <c r="KI218" s="111"/>
      <c r="KJ218" s="111"/>
      <c r="KK218" s="111"/>
      <c r="KL218" s="111"/>
      <c r="KM218" s="111"/>
      <c r="KN218" s="111"/>
      <c r="KO218" s="111"/>
      <c r="KP218" s="111"/>
      <c r="KQ218" s="111"/>
      <c r="KR218" s="111"/>
      <c r="KS218" s="111"/>
      <c r="KT218" s="111"/>
      <c r="KU218" s="111"/>
      <c r="KV218" s="111"/>
      <c r="KW218" s="111"/>
      <c r="KX218" s="111"/>
      <c r="KY218" s="111"/>
      <c r="KZ218" s="111"/>
      <c r="LA218" s="111"/>
      <c r="LB218" s="111"/>
      <c r="LC218" s="111"/>
      <c r="LD218" s="111"/>
      <c r="LE218" s="111"/>
      <c r="LF218" s="111"/>
      <c r="LG218" s="111"/>
      <c r="LH218" s="111"/>
      <c r="LI218" s="111"/>
      <c r="LJ218" s="111"/>
      <c r="LK218" s="111"/>
      <c r="LL218" s="111"/>
      <c r="LM218" s="111"/>
      <c r="LN218" s="111"/>
      <c r="LO218" s="111"/>
      <c r="LP218" s="111"/>
      <c r="LQ218" s="111"/>
      <c r="LR218" s="111"/>
      <c r="LS218" s="111"/>
      <c r="LT218" s="111"/>
      <c r="LU218" s="111"/>
      <c r="LV218" s="111"/>
      <c r="LW218" s="111"/>
      <c r="LX218" s="111"/>
      <c r="LY218" s="111"/>
      <c r="LZ218" s="111"/>
      <c r="MA218" s="111"/>
      <c r="MB218" s="111"/>
      <c r="MC218" s="111"/>
      <c r="MD218" s="111"/>
      <c r="ME218" s="111"/>
      <c r="MF218" s="111"/>
      <c r="MG218" s="111"/>
      <c r="MH218" s="111"/>
      <c r="MI218" s="111"/>
      <c r="MJ218" s="111"/>
      <c r="MK218" s="111"/>
      <c r="ML218" s="111"/>
      <c r="MM218" s="111"/>
      <c r="MN218" s="111"/>
      <c r="MO218" s="111"/>
      <c r="MP218" s="111"/>
      <c r="MQ218" s="111"/>
      <c r="MR218" s="111"/>
      <c r="MS218" s="111"/>
      <c r="MT218" s="111"/>
      <c r="MU218" s="111"/>
      <c r="MV218" s="111"/>
      <c r="MW218" s="111"/>
      <c r="MX218" s="111"/>
      <c r="MY218" s="111"/>
      <c r="MZ218" s="111"/>
      <c r="NA218" s="111"/>
      <c r="NB218" s="111"/>
      <c r="NC218" s="111"/>
      <c r="ND218" s="111"/>
      <c r="NE218" s="111"/>
      <c r="NF218" s="111"/>
      <c r="NG218" s="111"/>
      <c r="NH218" s="111"/>
      <c r="NI218" s="111"/>
      <c r="NJ218" s="111"/>
      <c r="NK218" s="111"/>
      <c r="NL218" s="111"/>
      <c r="NM218" s="111"/>
      <c r="NN218" s="111"/>
      <c r="NO218" s="111"/>
      <c r="NP218" s="111"/>
      <c r="NQ218" s="111"/>
      <c r="NR218" s="111"/>
      <c r="NS218" s="111"/>
      <c r="NT218" s="111"/>
      <c r="NU218" s="111"/>
      <c r="NV218" s="111"/>
      <c r="NW218" s="111"/>
      <c r="NX218" s="111"/>
      <c r="NY218" s="111"/>
      <c r="NZ218" s="111"/>
      <c r="OA218" s="111"/>
      <c r="OB218" s="111"/>
      <c r="OC218" s="111"/>
      <c r="OD218" s="111"/>
      <c r="OE218" s="111"/>
      <c r="OF218" s="111"/>
      <c r="OG218" s="111"/>
      <c r="OH218" s="111"/>
      <c r="OI218" s="111"/>
      <c r="OJ218" s="111"/>
      <c r="OK218" s="111"/>
      <c r="OL218" s="111"/>
      <c r="OM218" s="111"/>
      <c r="ON218" s="111"/>
      <c r="OO218" s="111"/>
      <c r="OP218" s="111"/>
      <c r="OQ218" s="111"/>
      <c r="OR218" s="111"/>
      <c r="OS218" s="111"/>
      <c r="OT218" s="111"/>
      <c r="OU218" s="111"/>
      <c r="OV218" s="111"/>
      <c r="OW218" s="111"/>
      <c r="OX218" s="111"/>
      <c r="OY218" s="111"/>
      <c r="OZ218" s="111"/>
      <c r="PA218" s="111"/>
      <c r="PB218" s="111"/>
      <c r="PC218" s="111"/>
      <c r="PD218" s="111"/>
      <c r="PE218" s="111"/>
      <c r="PF218" s="111"/>
      <c r="PG218" s="111"/>
      <c r="PH218" s="111"/>
      <c r="PI218" s="111"/>
      <c r="PJ218" s="111"/>
      <c r="PK218" s="111"/>
      <c r="PL218" s="111"/>
      <c r="PM218" s="111"/>
      <c r="PN218" s="111"/>
      <c r="PO218" s="111"/>
      <c r="PP218" s="111"/>
      <c r="PQ218" s="111"/>
      <c r="PR218" s="111"/>
      <c r="PS218" s="111"/>
      <c r="PT218" s="111"/>
      <c r="PU218" s="111"/>
      <c r="PV218" s="111"/>
      <c r="PW218" s="111"/>
      <c r="PX218" s="111"/>
      <c r="PY218" s="111"/>
      <c r="PZ218" s="111"/>
      <c r="QA218" s="111"/>
      <c r="QB218" s="111"/>
      <c r="QC218" s="111"/>
      <c r="QD218" s="111"/>
      <c r="QE218" s="111"/>
      <c r="QF218" s="111"/>
      <c r="QG218" s="111"/>
      <c r="QH218" s="111"/>
      <c r="QI218" s="111"/>
      <c r="QJ218" s="111"/>
      <c r="QK218" s="111"/>
      <c r="QL218" s="111"/>
      <c r="QM218" s="111"/>
      <c r="QN218" s="111"/>
      <c r="QO218" s="111"/>
      <c r="QP218" s="111"/>
      <c r="QQ218" s="111"/>
      <c r="QR218" s="111"/>
      <c r="QS218" s="111"/>
      <c r="QT218" s="111"/>
      <c r="QU218" s="111"/>
      <c r="QV218" s="111"/>
      <c r="QW218" s="111"/>
      <c r="QX218" s="111"/>
      <c r="QY218" s="111"/>
      <c r="QZ218" s="111"/>
      <c r="RA218" s="111"/>
      <c r="RB218" s="111"/>
      <c r="RC218" s="111"/>
      <c r="RD218" s="111"/>
      <c r="RE218" s="111"/>
      <c r="RF218" s="111"/>
      <c r="RG218" s="111"/>
      <c r="RH218" s="111"/>
      <c r="RI218" s="111"/>
      <c r="RJ218" s="111"/>
      <c r="RK218" s="111"/>
      <c r="RL218" s="111"/>
      <c r="RM218" s="111"/>
      <c r="RN218" s="111"/>
      <c r="RO218" s="111"/>
      <c r="RP218" s="111"/>
      <c r="RQ218" s="111"/>
      <c r="RR218" s="111"/>
      <c r="RS218" s="111"/>
      <c r="RT218" s="111"/>
      <c r="RU218" s="111"/>
      <c r="RV218" s="111"/>
      <c r="RW218" s="111"/>
      <c r="RX218" s="111"/>
      <c r="RY218" s="111"/>
      <c r="RZ218" s="111"/>
      <c r="SA218" s="111"/>
      <c r="SB218" s="111"/>
      <c r="SC218" s="111"/>
      <c r="SD218" s="111"/>
      <c r="SE218" s="111"/>
      <c r="SF218" s="111"/>
      <c r="SG218" s="111"/>
      <c r="SH218" s="111"/>
      <c r="SI218" s="111"/>
      <c r="SJ218" s="111"/>
      <c r="SK218" s="111"/>
      <c r="SL218" s="111"/>
      <c r="SM218" s="111"/>
      <c r="SN218" s="111"/>
      <c r="SO218" s="111"/>
      <c r="SP218" s="111"/>
      <c r="SQ218" s="111"/>
      <c r="SR218" s="111"/>
      <c r="SS218" s="111"/>
      <c r="ST218" s="111"/>
      <c r="SU218" s="111"/>
      <c r="SV218" s="111"/>
      <c r="SW218" s="111"/>
      <c r="SX218" s="111"/>
      <c r="SY218" s="111"/>
      <c r="SZ218" s="111"/>
      <c r="TA218" s="111"/>
      <c r="TB218" s="111"/>
      <c r="TC218" s="111"/>
      <c r="TD218" s="111"/>
      <c r="TE218" s="111"/>
      <c r="TF218" s="111"/>
      <c r="TG218" s="111"/>
      <c r="TH218" s="111"/>
      <c r="TI218" s="111"/>
      <c r="TJ218" s="111"/>
      <c r="TK218" s="111"/>
      <c r="TL218" s="111"/>
      <c r="TM218" s="111"/>
      <c r="TN218" s="111"/>
    </row>
    <row r="219" spans="1:534" x14ac:dyDescent="0.2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7"/>
      <c r="CC219" s="117"/>
      <c r="CD219" s="111"/>
      <c r="CE219" s="111"/>
      <c r="CF219" s="111"/>
      <c r="CG219" s="117"/>
      <c r="CH219" s="117"/>
      <c r="CI219" s="111"/>
      <c r="CJ219" s="111"/>
      <c r="CK219" s="111"/>
      <c r="CL219" s="117"/>
      <c r="CM219" s="111"/>
      <c r="CN219" s="117"/>
      <c r="CO219" s="117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  <c r="DJ219" s="111"/>
      <c r="DK219" s="111"/>
      <c r="DL219" s="111"/>
      <c r="DM219" s="111"/>
      <c r="DN219" s="111"/>
      <c r="DO219" s="111"/>
      <c r="DP219" s="111"/>
      <c r="DQ219" s="111"/>
      <c r="DR219" s="111"/>
      <c r="DS219" s="111"/>
      <c r="DT219" s="111"/>
      <c r="DU219" s="111"/>
      <c r="DV219" s="111"/>
      <c r="DW219" s="111"/>
      <c r="DX219" s="111"/>
      <c r="DY219" s="111"/>
      <c r="DZ219" s="111"/>
      <c r="EA219" s="111"/>
      <c r="EB219" s="111"/>
      <c r="EC219" s="111"/>
      <c r="ED219" s="111"/>
      <c r="EE219" s="111"/>
      <c r="EF219" s="111"/>
      <c r="EG219" s="111"/>
      <c r="EH219" s="111"/>
      <c r="EI219" s="111"/>
      <c r="EJ219" s="111"/>
      <c r="EK219" s="111"/>
      <c r="EL219" s="111"/>
      <c r="EM219" s="111"/>
      <c r="EN219" s="111"/>
      <c r="EO219" s="111"/>
      <c r="EP219" s="111"/>
      <c r="EQ219" s="111"/>
      <c r="ER219" s="111"/>
      <c r="ES219" s="111"/>
      <c r="ET219" s="111"/>
      <c r="EU219" s="111"/>
      <c r="EV219" s="111"/>
      <c r="EW219" s="111"/>
      <c r="EX219" s="111"/>
      <c r="EY219" s="111"/>
      <c r="EZ219" s="111"/>
      <c r="FA219" s="111"/>
      <c r="FB219" s="111"/>
      <c r="FC219" s="111"/>
      <c r="FD219" s="111"/>
      <c r="FE219" s="111"/>
      <c r="FF219" s="111"/>
      <c r="FG219" s="111"/>
      <c r="FH219" s="111"/>
      <c r="FI219" s="111"/>
      <c r="FJ219" s="111"/>
      <c r="FK219" s="111"/>
      <c r="FL219" s="111"/>
      <c r="FM219" s="111"/>
      <c r="FN219" s="111"/>
      <c r="FO219" s="111"/>
      <c r="FP219" s="111"/>
      <c r="FQ219" s="111"/>
      <c r="FR219" s="111"/>
      <c r="FS219" s="111"/>
      <c r="FT219" s="111"/>
      <c r="FU219" s="111"/>
      <c r="FV219" s="111"/>
      <c r="FW219" s="111"/>
      <c r="FX219" s="111"/>
      <c r="FY219" s="111"/>
      <c r="FZ219" s="111"/>
      <c r="GA219" s="111"/>
      <c r="GB219" s="111"/>
      <c r="GC219" s="111"/>
      <c r="GD219" s="111"/>
      <c r="GE219" s="111"/>
      <c r="GF219" s="111"/>
      <c r="GG219" s="111"/>
      <c r="GH219" s="111"/>
      <c r="GI219" s="111"/>
      <c r="GJ219" s="111"/>
      <c r="GK219" s="111"/>
      <c r="GL219" s="111"/>
      <c r="GM219" s="111"/>
      <c r="GN219" s="111"/>
      <c r="GO219" s="111"/>
      <c r="GP219" s="111"/>
      <c r="GQ219" s="111"/>
      <c r="GR219" s="111"/>
      <c r="GS219" s="111"/>
      <c r="GT219" s="111"/>
      <c r="GU219" s="111"/>
      <c r="GV219" s="111"/>
      <c r="GW219" s="111"/>
      <c r="GX219" s="111"/>
      <c r="GY219" s="111"/>
      <c r="GZ219" s="111"/>
      <c r="HA219" s="111"/>
      <c r="HB219" s="111"/>
      <c r="HC219" s="111"/>
      <c r="HD219" s="111"/>
      <c r="HE219" s="111"/>
      <c r="HF219" s="111"/>
      <c r="HG219" s="116"/>
      <c r="HH219" s="111"/>
      <c r="HI219" s="111"/>
      <c r="HJ219" s="111"/>
      <c r="HK219" s="111"/>
      <c r="HL219" s="111"/>
      <c r="HM219" s="111"/>
      <c r="HN219" s="111"/>
      <c r="HO219" s="111"/>
      <c r="HP219" s="111"/>
      <c r="HQ219" s="111"/>
      <c r="HR219" s="111"/>
      <c r="HS219" s="111"/>
      <c r="HT219" s="111"/>
      <c r="HU219" s="111"/>
      <c r="HV219" s="111"/>
      <c r="HW219" s="111"/>
      <c r="HX219" s="111"/>
      <c r="HY219" s="111"/>
      <c r="HZ219" s="111"/>
      <c r="IA219" s="111"/>
      <c r="IB219" s="111"/>
      <c r="IC219" s="111"/>
      <c r="ID219" s="111"/>
      <c r="IE219" s="111"/>
      <c r="IF219" s="111"/>
      <c r="IG219" s="111"/>
      <c r="IH219" s="111"/>
      <c r="II219" s="111"/>
      <c r="IJ219" s="111"/>
      <c r="IK219" s="111"/>
      <c r="IL219" s="111"/>
      <c r="IM219" s="111"/>
      <c r="IN219" s="111"/>
      <c r="IO219" s="111"/>
      <c r="IP219" s="111"/>
      <c r="IQ219" s="111"/>
      <c r="IR219" s="111"/>
      <c r="IS219" s="111"/>
      <c r="IT219" s="111"/>
      <c r="IU219" s="111"/>
      <c r="IV219" s="111"/>
      <c r="IW219" s="111"/>
      <c r="IX219" s="111"/>
      <c r="IY219" s="111"/>
      <c r="IZ219" s="111"/>
      <c r="JA219" s="111"/>
      <c r="JB219" s="111"/>
      <c r="JC219" s="111"/>
      <c r="JD219" s="111"/>
      <c r="JE219" s="111"/>
      <c r="JF219" s="111"/>
      <c r="JG219" s="111"/>
      <c r="JH219" s="111"/>
      <c r="JI219" s="111"/>
      <c r="JJ219" s="111"/>
      <c r="JK219" s="111"/>
      <c r="JL219" s="111"/>
      <c r="JM219" s="111"/>
      <c r="JN219" s="111"/>
      <c r="JO219" s="111"/>
      <c r="JP219" s="111"/>
      <c r="JQ219" s="111"/>
      <c r="JR219" s="111"/>
      <c r="JS219" s="111"/>
      <c r="JT219" s="111"/>
      <c r="JU219" s="111"/>
      <c r="JV219" s="111"/>
      <c r="JW219" s="111"/>
      <c r="JX219" s="111"/>
      <c r="JY219" s="111"/>
      <c r="JZ219" s="111"/>
      <c r="KA219" s="111"/>
      <c r="KB219" s="111"/>
      <c r="KC219" s="111"/>
      <c r="KD219" s="111"/>
      <c r="KE219" s="111"/>
      <c r="KF219" s="111"/>
      <c r="KG219" s="111"/>
      <c r="KH219" s="111"/>
      <c r="KI219" s="111"/>
      <c r="KJ219" s="111"/>
      <c r="KK219" s="111"/>
      <c r="KL219" s="111"/>
      <c r="KM219" s="111"/>
      <c r="KN219" s="111"/>
      <c r="KO219" s="111"/>
      <c r="KP219" s="111"/>
      <c r="KQ219" s="111"/>
      <c r="KR219" s="111"/>
      <c r="KS219" s="111"/>
      <c r="KT219" s="111"/>
      <c r="KU219" s="111"/>
      <c r="KV219" s="111"/>
      <c r="KW219" s="111"/>
      <c r="KX219" s="111"/>
      <c r="KY219" s="111"/>
      <c r="KZ219" s="111"/>
      <c r="LA219" s="111"/>
      <c r="LB219" s="111"/>
      <c r="LC219" s="111"/>
      <c r="LD219" s="111"/>
      <c r="LE219" s="111"/>
      <c r="LF219" s="111"/>
      <c r="LG219" s="111"/>
      <c r="LH219" s="111"/>
      <c r="LI219" s="111"/>
      <c r="LJ219" s="111"/>
      <c r="LK219" s="111"/>
      <c r="LL219" s="111"/>
      <c r="LM219" s="111"/>
      <c r="LN219" s="111"/>
      <c r="LO219" s="111"/>
      <c r="LP219" s="111"/>
      <c r="LQ219" s="111"/>
      <c r="LR219" s="111"/>
      <c r="LS219" s="111"/>
      <c r="LT219" s="111"/>
      <c r="LU219" s="111"/>
      <c r="LV219" s="111"/>
      <c r="LW219" s="111"/>
      <c r="LX219" s="111"/>
      <c r="LY219" s="111"/>
      <c r="LZ219" s="111"/>
      <c r="MA219" s="111"/>
      <c r="MB219" s="111"/>
      <c r="MC219" s="111"/>
      <c r="MD219" s="111"/>
      <c r="ME219" s="111"/>
      <c r="MF219" s="111"/>
      <c r="MG219" s="111"/>
      <c r="MH219" s="111"/>
      <c r="MI219" s="111"/>
      <c r="MJ219" s="111"/>
      <c r="MK219" s="111"/>
      <c r="ML219" s="111"/>
      <c r="MM219" s="111"/>
      <c r="MN219" s="111"/>
      <c r="MO219" s="111"/>
      <c r="MP219" s="111"/>
      <c r="MQ219" s="111"/>
      <c r="MR219" s="111"/>
      <c r="MS219" s="111"/>
      <c r="MT219" s="111"/>
      <c r="MU219" s="111"/>
      <c r="MV219" s="111"/>
      <c r="MW219" s="111"/>
      <c r="MX219" s="111"/>
      <c r="MY219" s="111"/>
      <c r="MZ219" s="111"/>
      <c r="NA219" s="111"/>
      <c r="NB219" s="111"/>
      <c r="NC219" s="111"/>
      <c r="ND219" s="111"/>
      <c r="NE219" s="111"/>
      <c r="NF219" s="111"/>
      <c r="NG219" s="111"/>
      <c r="NH219" s="111"/>
      <c r="NI219" s="111"/>
      <c r="NJ219" s="111"/>
      <c r="NK219" s="111"/>
      <c r="NL219" s="111"/>
      <c r="NM219" s="111"/>
      <c r="NN219" s="111"/>
      <c r="NO219" s="111"/>
      <c r="NP219" s="111"/>
      <c r="NQ219" s="111"/>
      <c r="NR219" s="111"/>
      <c r="NS219" s="111"/>
      <c r="NT219" s="111"/>
      <c r="NU219" s="111"/>
      <c r="NV219" s="111"/>
      <c r="NW219" s="111"/>
      <c r="NX219" s="111"/>
      <c r="NY219" s="111"/>
      <c r="NZ219" s="111"/>
      <c r="OA219" s="111"/>
      <c r="OB219" s="111"/>
      <c r="OC219" s="111"/>
      <c r="OD219" s="111"/>
      <c r="OE219" s="111"/>
      <c r="OF219" s="111"/>
      <c r="OG219" s="111"/>
      <c r="OH219" s="111"/>
      <c r="OI219" s="111"/>
      <c r="OJ219" s="111"/>
      <c r="OK219" s="111"/>
      <c r="OL219" s="111"/>
      <c r="OM219" s="111"/>
      <c r="ON219" s="111"/>
      <c r="OO219" s="111"/>
      <c r="OP219" s="111"/>
      <c r="OQ219" s="111"/>
      <c r="OR219" s="111"/>
      <c r="OS219" s="111"/>
      <c r="OT219" s="111"/>
      <c r="OU219" s="111"/>
      <c r="OV219" s="111"/>
      <c r="OW219" s="111"/>
      <c r="OX219" s="111"/>
      <c r="OY219" s="111"/>
      <c r="OZ219" s="111"/>
      <c r="PA219" s="111"/>
      <c r="PB219" s="111"/>
      <c r="PC219" s="111"/>
      <c r="PD219" s="111"/>
      <c r="PE219" s="111"/>
      <c r="PF219" s="111"/>
      <c r="PG219" s="111"/>
      <c r="PH219" s="111"/>
      <c r="PI219" s="111"/>
      <c r="PJ219" s="111"/>
      <c r="PK219" s="111"/>
      <c r="PL219" s="111"/>
      <c r="PM219" s="111"/>
      <c r="PN219" s="111"/>
      <c r="PO219" s="111"/>
      <c r="PP219" s="111"/>
      <c r="PQ219" s="111"/>
      <c r="PR219" s="111"/>
      <c r="PS219" s="111"/>
      <c r="PT219" s="111"/>
      <c r="PU219" s="111"/>
      <c r="PV219" s="111"/>
      <c r="PW219" s="111"/>
      <c r="PX219" s="111"/>
      <c r="PY219" s="111"/>
      <c r="PZ219" s="111"/>
      <c r="QA219" s="111"/>
      <c r="QB219" s="111"/>
      <c r="QC219" s="111"/>
      <c r="QD219" s="111"/>
      <c r="QE219" s="111"/>
      <c r="QF219" s="111"/>
      <c r="QG219" s="111"/>
      <c r="QH219" s="111"/>
      <c r="QI219" s="111"/>
      <c r="QJ219" s="111"/>
      <c r="QK219" s="111"/>
      <c r="QL219" s="111"/>
      <c r="QM219" s="111"/>
      <c r="QN219" s="111"/>
      <c r="QO219" s="111"/>
      <c r="QP219" s="111"/>
      <c r="QQ219" s="111"/>
      <c r="QR219" s="111"/>
      <c r="QS219" s="111"/>
      <c r="QT219" s="111"/>
      <c r="QU219" s="111"/>
      <c r="QV219" s="111"/>
      <c r="QW219" s="111"/>
      <c r="QX219" s="111"/>
      <c r="QY219" s="111"/>
      <c r="QZ219" s="111"/>
      <c r="RA219" s="111"/>
      <c r="RB219" s="111"/>
      <c r="RC219" s="111"/>
      <c r="RD219" s="111"/>
      <c r="RE219" s="111"/>
      <c r="RF219" s="111"/>
      <c r="RG219" s="111"/>
      <c r="RH219" s="111"/>
      <c r="RI219" s="111"/>
      <c r="RJ219" s="111"/>
      <c r="RK219" s="111"/>
      <c r="RL219" s="111"/>
      <c r="RM219" s="111"/>
      <c r="RN219" s="111"/>
      <c r="RO219" s="111"/>
      <c r="RP219" s="111"/>
      <c r="RQ219" s="111"/>
      <c r="RR219" s="111"/>
      <c r="RS219" s="111"/>
      <c r="RT219" s="111"/>
      <c r="RU219" s="111"/>
      <c r="RV219" s="111"/>
      <c r="RW219" s="111"/>
      <c r="RX219" s="111"/>
      <c r="RY219" s="111"/>
      <c r="RZ219" s="111"/>
      <c r="SA219" s="111"/>
      <c r="SB219" s="111"/>
      <c r="SC219" s="111"/>
      <c r="SD219" s="111"/>
      <c r="SE219" s="111"/>
      <c r="SF219" s="111"/>
      <c r="SG219" s="111"/>
      <c r="SH219" s="111"/>
      <c r="SI219" s="111"/>
      <c r="SJ219" s="111"/>
      <c r="SK219" s="111"/>
      <c r="SL219" s="111"/>
      <c r="SM219" s="111"/>
      <c r="SN219" s="111"/>
      <c r="SO219" s="111"/>
      <c r="SP219" s="111"/>
      <c r="SQ219" s="111"/>
      <c r="SR219" s="111"/>
      <c r="SS219" s="111"/>
      <c r="ST219" s="111"/>
      <c r="SU219" s="111"/>
      <c r="SV219" s="111"/>
      <c r="SW219" s="111"/>
      <c r="SX219" s="111"/>
      <c r="SY219" s="111"/>
      <c r="SZ219" s="111"/>
      <c r="TA219" s="111"/>
      <c r="TB219" s="111"/>
      <c r="TC219" s="111"/>
      <c r="TD219" s="111"/>
      <c r="TE219" s="111"/>
      <c r="TF219" s="111"/>
      <c r="TG219" s="111"/>
      <c r="TH219" s="111"/>
      <c r="TI219" s="111"/>
      <c r="TJ219" s="111"/>
      <c r="TK219" s="111"/>
      <c r="TL219" s="111"/>
      <c r="TM219" s="111"/>
      <c r="TN219" s="111"/>
    </row>
    <row r="220" spans="1:534" x14ac:dyDescent="0.2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7"/>
      <c r="CC220" s="117"/>
      <c r="CD220" s="111"/>
      <c r="CE220" s="111"/>
      <c r="CF220" s="111"/>
      <c r="CG220" s="117"/>
      <c r="CH220" s="117"/>
      <c r="CI220" s="111"/>
      <c r="CJ220" s="111"/>
      <c r="CK220" s="111"/>
      <c r="CL220" s="117"/>
      <c r="CM220" s="111"/>
      <c r="CN220" s="117"/>
      <c r="CO220" s="117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  <c r="DJ220" s="111"/>
      <c r="DK220" s="111"/>
      <c r="DL220" s="111"/>
      <c r="DM220" s="111"/>
      <c r="DN220" s="111"/>
      <c r="DO220" s="111"/>
      <c r="DP220" s="111"/>
      <c r="DQ220" s="111"/>
      <c r="DR220" s="111"/>
      <c r="DS220" s="111"/>
      <c r="DT220" s="111"/>
      <c r="DU220" s="111"/>
      <c r="DV220" s="111"/>
      <c r="DW220" s="111"/>
      <c r="DX220" s="111"/>
      <c r="DY220" s="111"/>
      <c r="DZ220" s="111"/>
      <c r="EA220" s="111"/>
      <c r="EB220" s="111"/>
      <c r="EC220" s="111"/>
      <c r="ED220" s="111"/>
      <c r="EE220" s="111"/>
      <c r="EF220" s="111"/>
      <c r="EG220" s="111"/>
      <c r="EH220" s="111"/>
      <c r="EI220" s="111"/>
      <c r="EJ220" s="111"/>
      <c r="EK220" s="111"/>
      <c r="EL220" s="111"/>
      <c r="EM220" s="111"/>
      <c r="EN220" s="111"/>
      <c r="EO220" s="111"/>
      <c r="EP220" s="111"/>
      <c r="EQ220" s="111"/>
      <c r="ER220" s="111"/>
      <c r="ES220" s="111"/>
      <c r="ET220" s="111"/>
      <c r="EU220" s="111"/>
      <c r="EV220" s="111"/>
      <c r="EW220" s="111"/>
      <c r="EX220" s="111"/>
      <c r="EY220" s="111"/>
      <c r="EZ220" s="111"/>
      <c r="FA220" s="111"/>
      <c r="FB220" s="111"/>
      <c r="FC220" s="111"/>
      <c r="FD220" s="111"/>
      <c r="FE220" s="111"/>
      <c r="FF220" s="111"/>
      <c r="FG220" s="111"/>
      <c r="FH220" s="111"/>
      <c r="FI220" s="111"/>
      <c r="FJ220" s="111"/>
      <c r="FK220" s="111"/>
      <c r="FL220" s="111"/>
      <c r="FM220" s="111"/>
      <c r="FN220" s="111"/>
      <c r="FO220" s="111"/>
      <c r="FP220" s="111"/>
      <c r="FQ220" s="111"/>
      <c r="FR220" s="111"/>
      <c r="FS220" s="111"/>
      <c r="FT220" s="111"/>
      <c r="FU220" s="111"/>
      <c r="FV220" s="111"/>
      <c r="FW220" s="111"/>
      <c r="FX220" s="111"/>
      <c r="FY220" s="111"/>
      <c r="FZ220" s="111"/>
      <c r="GA220" s="111"/>
      <c r="GB220" s="111"/>
      <c r="GC220" s="111"/>
      <c r="GD220" s="111"/>
      <c r="GE220" s="111"/>
      <c r="GF220" s="111"/>
      <c r="GG220" s="111"/>
      <c r="GH220" s="111"/>
      <c r="GI220" s="111"/>
      <c r="GJ220" s="111"/>
      <c r="GK220" s="111"/>
      <c r="GL220" s="111"/>
      <c r="GM220" s="111"/>
      <c r="GN220" s="111"/>
      <c r="GO220" s="111"/>
      <c r="GP220" s="111"/>
      <c r="GQ220" s="111"/>
      <c r="GR220" s="111"/>
      <c r="GS220" s="111"/>
      <c r="GT220" s="111"/>
      <c r="GU220" s="111"/>
      <c r="GV220" s="111"/>
      <c r="GW220" s="111"/>
      <c r="GX220" s="111"/>
      <c r="GY220" s="111"/>
      <c r="GZ220" s="111"/>
      <c r="HA220" s="111"/>
      <c r="HB220" s="111"/>
      <c r="HC220" s="111"/>
      <c r="HD220" s="111"/>
      <c r="HE220" s="111"/>
      <c r="HF220" s="111"/>
      <c r="HG220" s="116"/>
      <c r="HH220" s="111"/>
      <c r="HI220" s="111"/>
      <c r="HJ220" s="111"/>
      <c r="HK220" s="111"/>
      <c r="HL220" s="111"/>
      <c r="HM220" s="111"/>
      <c r="HN220" s="111"/>
      <c r="HO220" s="111"/>
      <c r="HP220" s="111"/>
      <c r="HQ220" s="111"/>
      <c r="HR220" s="111"/>
      <c r="HS220" s="111"/>
      <c r="HT220" s="111"/>
      <c r="HU220" s="111"/>
      <c r="HV220" s="111"/>
      <c r="HW220" s="111"/>
      <c r="HX220" s="111"/>
      <c r="HY220" s="111"/>
      <c r="HZ220" s="111"/>
      <c r="IA220" s="111"/>
      <c r="IB220" s="111"/>
      <c r="IC220" s="111"/>
      <c r="ID220" s="111"/>
      <c r="IE220" s="111"/>
      <c r="IF220" s="111"/>
      <c r="IG220" s="111"/>
      <c r="IH220" s="111"/>
      <c r="II220" s="111"/>
      <c r="IJ220" s="111"/>
      <c r="IK220" s="111"/>
      <c r="IL220" s="111"/>
      <c r="IM220" s="111"/>
      <c r="IN220" s="111"/>
      <c r="IO220" s="111"/>
      <c r="IP220" s="111"/>
      <c r="IQ220" s="111"/>
      <c r="IR220" s="111"/>
      <c r="IS220" s="111"/>
      <c r="IT220" s="111"/>
      <c r="IU220" s="111"/>
      <c r="IV220" s="111"/>
      <c r="IW220" s="111"/>
      <c r="IX220" s="111"/>
      <c r="IY220" s="111"/>
      <c r="IZ220" s="111"/>
      <c r="JA220" s="111"/>
      <c r="JB220" s="111"/>
      <c r="JC220" s="111"/>
      <c r="JD220" s="111"/>
      <c r="JE220" s="111"/>
      <c r="JF220" s="111"/>
      <c r="JG220" s="111"/>
      <c r="JH220" s="111"/>
      <c r="JI220" s="111"/>
      <c r="JJ220" s="111"/>
      <c r="JK220" s="111"/>
      <c r="JL220" s="111"/>
      <c r="JM220" s="111"/>
      <c r="JN220" s="111"/>
      <c r="JO220" s="111"/>
      <c r="JP220" s="111"/>
      <c r="JQ220" s="111"/>
      <c r="JR220" s="111"/>
      <c r="JS220" s="111"/>
      <c r="JT220" s="111"/>
      <c r="JU220" s="111"/>
      <c r="JV220" s="111"/>
      <c r="JW220" s="111"/>
      <c r="JX220" s="111"/>
      <c r="JY220" s="111"/>
      <c r="JZ220" s="111"/>
      <c r="KA220" s="111"/>
      <c r="KB220" s="111"/>
      <c r="KC220" s="111"/>
      <c r="KD220" s="111"/>
      <c r="KE220" s="111"/>
      <c r="KF220" s="111"/>
      <c r="KG220" s="111"/>
      <c r="KH220" s="111"/>
      <c r="KI220" s="111"/>
      <c r="KJ220" s="111"/>
      <c r="KK220" s="111"/>
      <c r="KL220" s="111"/>
      <c r="KM220" s="111"/>
      <c r="KN220" s="111"/>
      <c r="KO220" s="111"/>
      <c r="KP220" s="111"/>
      <c r="KQ220" s="111"/>
      <c r="KR220" s="111"/>
      <c r="KS220" s="111"/>
      <c r="KT220" s="111"/>
      <c r="KU220" s="111"/>
      <c r="KV220" s="111"/>
      <c r="KW220" s="111"/>
      <c r="KX220" s="111"/>
      <c r="KY220" s="111"/>
      <c r="KZ220" s="111"/>
      <c r="LA220" s="111"/>
      <c r="LB220" s="111"/>
      <c r="LC220" s="111"/>
      <c r="LD220" s="111"/>
      <c r="LE220" s="111"/>
      <c r="LF220" s="111"/>
      <c r="LG220" s="111"/>
      <c r="LH220" s="111"/>
      <c r="LI220" s="111"/>
      <c r="LJ220" s="111"/>
      <c r="LK220" s="111"/>
      <c r="LL220" s="111"/>
      <c r="LM220" s="111"/>
      <c r="LN220" s="111"/>
      <c r="LO220" s="111"/>
      <c r="LP220" s="111"/>
      <c r="LQ220" s="111"/>
      <c r="LR220" s="111"/>
      <c r="LS220" s="111"/>
      <c r="LT220" s="111"/>
      <c r="LU220" s="111"/>
      <c r="LV220" s="111"/>
      <c r="LW220" s="111"/>
      <c r="LX220" s="111"/>
      <c r="LY220" s="111"/>
      <c r="LZ220" s="111"/>
      <c r="MA220" s="111"/>
      <c r="MB220" s="111"/>
      <c r="MC220" s="111"/>
      <c r="MD220" s="111"/>
      <c r="ME220" s="111"/>
      <c r="MF220" s="111"/>
      <c r="MG220" s="111"/>
      <c r="MH220" s="111"/>
      <c r="MI220" s="111"/>
      <c r="MJ220" s="111"/>
      <c r="MK220" s="111"/>
      <c r="ML220" s="111"/>
      <c r="MM220" s="111"/>
      <c r="MN220" s="111"/>
      <c r="MO220" s="111"/>
      <c r="MP220" s="111"/>
      <c r="MQ220" s="111"/>
      <c r="MR220" s="111"/>
      <c r="MS220" s="111"/>
      <c r="MT220" s="111"/>
      <c r="MU220" s="111"/>
      <c r="MV220" s="111"/>
      <c r="MW220" s="111"/>
      <c r="MX220" s="111"/>
      <c r="MY220" s="111"/>
      <c r="MZ220" s="111"/>
      <c r="NA220" s="111"/>
      <c r="NB220" s="111"/>
      <c r="NC220" s="111"/>
      <c r="ND220" s="111"/>
      <c r="NE220" s="111"/>
      <c r="NF220" s="111"/>
      <c r="NG220" s="111"/>
      <c r="NH220" s="111"/>
      <c r="NI220" s="111"/>
      <c r="NJ220" s="111"/>
      <c r="NK220" s="111"/>
      <c r="NL220" s="111"/>
      <c r="NM220" s="111"/>
      <c r="NN220" s="111"/>
      <c r="NO220" s="111"/>
      <c r="NP220" s="111"/>
      <c r="NQ220" s="111"/>
      <c r="NR220" s="111"/>
      <c r="NS220" s="111"/>
      <c r="NT220" s="111"/>
      <c r="NU220" s="111"/>
      <c r="NV220" s="111"/>
      <c r="NW220" s="111"/>
      <c r="NX220" s="111"/>
      <c r="NY220" s="111"/>
      <c r="NZ220" s="111"/>
      <c r="OA220" s="111"/>
      <c r="OB220" s="111"/>
      <c r="OC220" s="111"/>
      <c r="OD220" s="111"/>
      <c r="OE220" s="111"/>
      <c r="OF220" s="111"/>
      <c r="OG220" s="111"/>
      <c r="OH220" s="111"/>
      <c r="OI220" s="111"/>
      <c r="OJ220" s="111"/>
      <c r="OK220" s="111"/>
      <c r="OL220" s="111"/>
      <c r="OM220" s="111"/>
      <c r="ON220" s="111"/>
      <c r="OO220" s="111"/>
      <c r="OP220" s="111"/>
      <c r="OQ220" s="111"/>
      <c r="OR220" s="111"/>
      <c r="OS220" s="111"/>
      <c r="OT220" s="111"/>
      <c r="OU220" s="111"/>
      <c r="OV220" s="111"/>
      <c r="OW220" s="111"/>
      <c r="OX220" s="111"/>
      <c r="OY220" s="111"/>
      <c r="OZ220" s="111"/>
      <c r="PA220" s="111"/>
      <c r="PB220" s="111"/>
      <c r="PC220" s="111"/>
      <c r="PD220" s="111"/>
      <c r="PE220" s="111"/>
      <c r="PF220" s="111"/>
      <c r="PG220" s="111"/>
      <c r="PH220" s="111"/>
      <c r="PI220" s="111"/>
      <c r="PJ220" s="111"/>
      <c r="PK220" s="111"/>
      <c r="PL220" s="111"/>
      <c r="PM220" s="111"/>
      <c r="PN220" s="111"/>
      <c r="PO220" s="111"/>
      <c r="PP220" s="111"/>
      <c r="PQ220" s="111"/>
      <c r="PR220" s="111"/>
      <c r="PS220" s="111"/>
      <c r="PT220" s="111"/>
      <c r="PU220" s="111"/>
      <c r="PV220" s="111"/>
      <c r="PW220" s="111"/>
      <c r="PX220" s="111"/>
      <c r="PY220" s="111"/>
      <c r="PZ220" s="111"/>
      <c r="QA220" s="111"/>
      <c r="QB220" s="111"/>
      <c r="QC220" s="111"/>
      <c r="QD220" s="111"/>
      <c r="QE220" s="111"/>
      <c r="QF220" s="111"/>
      <c r="QG220" s="111"/>
      <c r="QH220" s="111"/>
      <c r="QI220" s="111"/>
      <c r="QJ220" s="111"/>
      <c r="QK220" s="111"/>
      <c r="QL220" s="111"/>
      <c r="QM220" s="111"/>
      <c r="QN220" s="111"/>
      <c r="QO220" s="111"/>
      <c r="QP220" s="111"/>
      <c r="QQ220" s="111"/>
      <c r="QR220" s="111"/>
      <c r="QS220" s="111"/>
      <c r="QT220" s="111"/>
      <c r="QU220" s="111"/>
      <c r="QV220" s="111"/>
      <c r="QW220" s="111"/>
      <c r="QX220" s="111"/>
      <c r="QY220" s="111"/>
      <c r="QZ220" s="111"/>
      <c r="RA220" s="111"/>
      <c r="RB220" s="111"/>
      <c r="RC220" s="111"/>
      <c r="RD220" s="111"/>
      <c r="RE220" s="111"/>
      <c r="RF220" s="111"/>
      <c r="RG220" s="111"/>
      <c r="RH220" s="111"/>
      <c r="RI220" s="111"/>
      <c r="RJ220" s="111"/>
      <c r="RK220" s="111"/>
      <c r="RL220" s="111"/>
      <c r="RM220" s="111"/>
      <c r="RN220" s="111"/>
      <c r="RO220" s="111"/>
      <c r="RP220" s="111"/>
      <c r="RQ220" s="111"/>
      <c r="RR220" s="111"/>
      <c r="RS220" s="111"/>
      <c r="RT220" s="111"/>
      <c r="RU220" s="111"/>
      <c r="RV220" s="111"/>
      <c r="RW220" s="111"/>
      <c r="RX220" s="111"/>
      <c r="RY220" s="111"/>
      <c r="RZ220" s="111"/>
      <c r="SA220" s="111"/>
      <c r="SB220" s="111"/>
      <c r="SC220" s="111"/>
      <c r="SD220" s="111"/>
      <c r="SE220" s="111"/>
      <c r="SF220" s="111"/>
      <c r="SG220" s="111"/>
      <c r="SH220" s="111"/>
      <c r="SI220" s="111"/>
      <c r="SJ220" s="111"/>
      <c r="SK220" s="111"/>
      <c r="SL220" s="111"/>
      <c r="SM220" s="111"/>
      <c r="SN220" s="111"/>
      <c r="SO220" s="111"/>
      <c r="SP220" s="111"/>
      <c r="SQ220" s="111"/>
      <c r="SR220" s="111"/>
      <c r="SS220" s="111"/>
      <c r="ST220" s="111"/>
      <c r="SU220" s="111"/>
      <c r="SV220" s="111"/>
      <c r="SW220" s="111"/>
      <c r="SX220" s="111"/>
      <c r="SY220" s="111"/>
      <c r="SZ220" s="111"/>
      <c r="TA220" s="111"/>
      <c r="TB220" s="111"/>
      <c r="TC220" s="111"/>
      <c r="TD220" s="111"/>
      <c r="TE220" s="111"/>
      <c r="TF220" s="111"/>
      <c r="TG220" s="111"/>
      <c r="TH220" s="111"/>
      <c r="TI220" s="111"/>
      <c r="TJ220" s="111"/>
      <c r="TK220" s="111"/>
      <c r="TL220" s="111"/>
      <c r="TM220" s="111"/>
      <c r="TN220" s="111"/>
    </row>
    <row r="221" spans="1:534" x14ac:dyDescent="0.2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7"/>
      <c r="CC221" s="117"/>
      <c r="CD221" s="111"/>
      <c r="CE221" s="111"/>
      <c r="CF221" s="111"/>
      <c r="CG221" s="117"/>
      <c r="CH221" s="117"/>
      <c r="CI221" s="111"/>
      <c r="CJ221" s="111"/>
      <c r="CK221" s="111"/>
      <c r="CL221" s="117"/>
      <c r="CM221" s="111"/>
      <c r="CN221" s="117"/>
      <c r="CO221" s="117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1"/>
      <c r="DO221" s="111"/>
      <c r="DP221" s="111"/>
      <c r="DQ221" s="111"/>
      <c r="DR221" s="111"/>
      <c r="DS221" s="111"/>
      <c r="DT221" s="111"/>
      <c r="DU221" s="111"/>
      <c r="DV221" s="111"/>
      <c r="DW221" s="111"/>
      <c r="DX221" s="111"/>
      <c r="DY221" s="111"/>
      <c r="DZ221" s="111"/>
      <c r="EA221" s="111"/>
      <c r="EB221" s="111"/>
      <c r="EC221" s="111"/>
      <c r="ED221" s="111"/>
      <c r="EE221" s="111"/>
      <c r="EF221" s="111"/>
      <c r="EG221" s="111"/>
      <c r="EH221" s="111"/>
      <c r="EI221" s="111"/>
      <c r="EJ221" s="111"/>
      <c r="EK221" s="111"/>
      <c r="EL221" s="111"/>
      <c r="EM221" s="111"/>
      <c r="EN221" s="111"/>
      <c r="EO221" s="111"/>
      <c r="EP221" s="111"/>
      <c r="EQ221" s="111"/>
      <c r="ER221" s="111"/>
      <c r="ES221" s="111"/>
      <c r="ET221" s="111"/>
      <c r="EU221" s="111"/>
      <c r="EV221" s="111"/>
      <c r="EW221" s="111"/>
      <c r="EX221" s="111"/>
      <c r="EY221" s="111"/>
      <c r="EZ221" s="111"/>
      <c r="FA221" s="111"/>
      <c r="FB221" s="111"/>
      <c r="FC221" s="111"/>
      <c r="FD221" s="111"/>
      <c r="FE221" s="111"/>
      <c r="FF221" s="111"/>
      <c r="FG221" s="111"/>
      <c r="FH221" s="111"/>
      <c r="FI221" s="111"/>
      <c r="FJ221" s="111"/>
      <c r="FK221" s="111"/>
      <c r="FL221" s="111"/>
      <c r="FM221" s="111"/>
      <c r="FN221" s="111"/>
      <c r="FO221" s="111"/>
      <c r="FP221" s="111"/>
      <c r="FQ221" s="111"/>
      <c r="FR221" s="111"/>
      <c r="FS221" s="111"/>
      <c r="FT221" s="111"/>
      <c r="FU221" s="111"/>
      <c r="FV221" s="111"/>
      <c r="FW221" s="111"/>
      <c r="FX221" s="111"/>
      <c r="FY221" s="111"/>
      <c r="FZ221" s="111"/>
      <c r="GA221" s="111"/>
      <c r="GB221" s="111"/>
      <c r="GC221" s="111"/>
      <c r="GD221" s="111"/>
      <c r="GE221" s="111"/>
      <c r="GF221" s="111"/>
      <c r="GG221" s="111"/>
      <c r="GH221" s="111"/>
      <c r="GI221" s="111"/>
      <c r="GJ221" s="111"/>
      <c r="GK221" s="111"/>
      <c r="GL221" s="111"/>
      <c r="GM221" s="111"/>
      <c r="GN221" s="111"/>
      <c r="GO221" s="111"/>
      <c r="GP221" s="111"/>
      <c r="GQ221" s="111"/>
      <c r="GR221" s="111"/>
      <c r="GS221" s="111"/>
      <c r="GT221" s="111"/>
      <c r="GU221" s="111"/>
      <c r="GV221" s="111"/>
      <c r="GW221" s="111"/>
      <c r="GX221" s="111"/>
      <c r="GY221" s="111"/>
      <c r="GZ221" s="111"/>
      <c r="HA221" s="111"/>
      <c r="HB221" s="111"/>
      <c r="HC221" s="111"/>
      <c r="HD221" s="111"/>
      <c r="HE221" s="111"/>
      <c r="HF221" s="111"/>
      <c r="HG221" s="116"/>
      <c r="HH221" s="111"/>
      <c r="HI221" s="111"/>
      <c r="HJ221" s="111"/>
      <c r="HK221" s="111"/>
      <c r="HL221" s="111"/>
      <c r="HM221" s="111"/>
      <c r="HN221" s="111"/>
      <c r="HO221" s="111"/>
      <c r="HP221" s="111"/>
      <c r="HQ221" s="111"/>
      <c r="HR221" s="111"/>
      <c r="HS221" s="111"/>
      <c r="HT221" s="111"/>
      <c r="HU221" s="111"/>
      <c r="HV221" s="111"/>
      <c r="HW221" s="111"/>
      <c r="HX221" s="111"/>
      <c r="HY221" s="111"/>
      <c r="HZ221" s="111"/>
      <c r="IA221" s="111"/>
      <c r="IB221" s="111"/>
      <c r="IC221" s="111"/>
      <c r="ID221" s="111"/>
      <c r="IE221" s="111"/>
      <c r="IF221" s="111"/>
      <c r="IG221" s="111"/>
      <c r="IH221" s="111"/>
      <c r="II221" s="111"/>
      <c r="IJ221" s="111"/>
      <c r="IK221" s="111"/>
      <c r="IL221" s="111"/>
      <c r="IM221" s="111"/>
      <c r="IN221" s="111"/>
      <c r="IO221" s="111"/>
      <c r="IP221" s="111"/>
      <c r="IQ221" s="111"/>
      <c r="IR221" s="111"/>
      <c r="IS221" s="111"/>
      <c r="IT221" s="111"/>
      <c r="IU221" s="111"/>
      <c r="IV221" s="111"/>
      <c r="IW221" s="111"/>
      <c r="IX221" s="111"/>
      <c r="IY221" s="111"/>
      <c r="IZ221" s="111"/>
      <c r="JA221" s="111"/>
      <c r="JB221" s="111"/>
      <c r="JC221" s="111"/>
      <c r="JD221" s="111"/>
      <c r="JE221" s="111"/>
      <c r="JF221" s="111"/>
      <c r="JG221" s="111"/>
      <c r="JH221" s="111"/>
      <c r="JI221" s="111"/>
      <c r="JJ221" s="111"/>
      <c r="JK221" s="111"/>
      <c r="JL221" s="111"/>
      <c r="JM221" s="111"/>
      <c r="JN221" s="111"/>
      <c r="JO221" s="111"/>
      <c r="JP221" s="111"/>
      <c r="JQ221" s="111"/>
      <c r="JR221" s="111"/>
      <c r="JS221" s="111"/>
      <c r="JT221" s="111"/>
      <c r="JU221" s="111"/>
      <c r="JV221" s="111"/>
      <c r="JW221" s="111"/>
      <c r="JX221" s="111"/>
      <c r="JY221" s="111"/>
      <c r="JZ221" s="111"/>
      <c r="KA221" s="111"/>
      <c r="KB221" s="111"/>
      <c r="KC221" s="111"/>
      <c r="KD221" s="111"/>
      <c r="KE221" s="111"/>
      <c r="KF221" s="111"/>
      <c r="KG221" s="111"/>
      <c r="KH221" s="111"/>
      <c r="KI221" s="111"/>
      <c r="KJ221" s="111"/>
      <c r="KK221" s="111"/>
      <c r="KL221" s="111"/>
      <c r="KM221" s="111"/>
      <c r="KN221" s="111"/>
      <c r="KO221" s="111"/>
      <c r="KP221" s="111"/>
      <c r="KQ221" s="111"/>
      <c r="KR221" s="111"/>
      <c r="KS221" s="111"/>
      <c r="KT221" s="111"/>
      <c r="KU221" s="111"/>
      <c r="KV221" s="111"/>
      <c r="KW221" s="111"/>
      <c r="KX221" s="111"/>
      <c r="KY221" s="111"/>
      <c r="KZ221" s="111"/>
      <c r="LA221" s="111"/>
      <c r="LB221" s="111"/>
      <c r="LC221" s="111"/>
      <c r="LD221" s="111"/>
      <c r="LE221" s="111"/>
      <c r="LF221" s="111"/>
      <c r="LG221" s="111"/>
      <c r="LH221" s="111"/>
      <c r="LI221" s="111"/>
      <c r="LJ221" s="111"/>
      <c r="LK221" s="111"/>
      <c r="LL221" s="111"/>
      <c r="LM221" s="111"/>
      <c r="LN221" s="111"/>
      <c r="LO221" s="111"/>
      <c r="LP221" s="111"/>
      <c r="LQ221" s="111"/>
      <c r="LR221" s="111"/>
      <c r="LS221" s="111"/>
      <c r="LT221" s="111"/>
      <c r="LU221" s="111"/>
      <c r="LV221" s="111"/>
      <c r="LW221" s="111"/>
      <c r="LX221" s="111"/>
      <c r="LY221" s="111"/>
      <c r="LZ221" s="111"/>
      <c r="MA221" s="111"/>
      <c r="MB221" s="111"/>
      <c r="MC221" s="111"/>
      <c r="MD221" s="111"/>
      <c r="ME221" s="111"/>
      <c r="MF221" s="111"/>
      <c r="MG221" s="111"/>
      <c r="MH221" s="111"/>
      <c r="MI221" s="111"/>
      <c r="MJ221" s="111"/>
      <c r="MK221" s="111"/>
      <c r="ML221" s="111"/>
      <c r="MM221" s="111"/>
      <c r="MN221" s="111"/>
      <c r="MO221" s="111"/>
      <c r="MP221" s="111"/>
      <c r="MQ221" s="111"/>
      <c r="MR221" s="111"/>
      <c r="MS221" s="111"/>
      <c r="MT221" s="111"/>
      <c r="MU221" s="111"/>
      <c r="MV221" s="111"/>
      <c r="MW221" s="111"/>
      <c r="MX221" s="111"/>
      <c r="MY221" s="111"/>
      <c r="MZ221" s="111"/>
      <c r="NA221" s="111"/>
      <c r="NB221" s="111"/>
      <c r="NC221" s="111"/>
      <c r="ND221" s="111"/>
      <c r="NE221" s="111"/>
      <c r="NF221" s="111"/>
      <c r="NG221" s="111"/>
      <c r="NH221" s="111"/>
      <c r="NI221" s="111"/>
      <c r="NJ221" s="111"/>
      <c r="NK221" s="111"/>
      <c r="NL221" s="111"/>
      <c r="NM221" s="111"/>
      <c r="NN221" s="111"/>
      <c r="NO221" s="111"/>
      <c r="NP221" s="111"/>
      <c r="NQ221" s="111"/>
      <c r="NR221" s="111"/>
      <c r="NS221" s="111"/>
      <c r="NT221" s="111"/>
      <c r="NU221" s="111"/>
      <c r="NV221" s="111"/>
      <c r="NW221" s="111"/>
      <c r="NX221" s="111"/>
      <c r="NY221" s="111"/>
      <c r="NZ221" s="111"/>
      <c r="OA221" s="111"/>
      <c r="OB221" s="111"/>
      <c r="OC221" s="111"/>
      <c r="OD221" s="111"/>
      <c r="OE221" s="111"/>
      <c r="OF221" s="111"/>
      <c r="OG221" s="111"/>
      <c r="OH221" s="111"/>
      <c r="OI221" s="111"/>
      <c r="OJ221" s="111"/>
      <c r="OK221" s="111"/>
      <c r="OL221" s="111"/>
      <c r="OM221" s="111"/>
      <c r="ON221" s="111"/>
      <c r="OO221" s="111"/>
      <c r="OP221" s="111"/>
      <c r="OQ221" s="111"/>
      <c r="OR221" s="111"/>
      <c r="OS221" s="111"/>
      <c r="OT221" s="111"/>
      <c r="OU221" s="111"/>
      <c r="OV221" s="111"/>
      <c r="OW221" s="111"/>
      <c r="OX221" s="111"/>
      <c r="OY221" s="111"/>
      <c r="OZ221" s="111"/>
      <c r="PA221" s="111"/>
      <c r="PB221" s="111"/>
      <c r="PC221" s="111"/>
      <c r="PD221" s="111"/>
      <c r="PE221" s="111"/>
      <c r="PF221" s="111"/>
      <c r="PG221" s="111"/>
      <c r="PH221" s="111"/>
      <c r="PI221" s="111"/>
      <c r="PJ221" s="111"/>
      <c r="PK221" s="111"/>
      <c r="PL221" s="111"/>
      <c r="PM221" s="111"/>
      <c r="PN221" s="111"/>
      <c r="PO221" s="111"/>
      <c r="PP221" s="111"/>
      <c r="PQ221" s="111"/>
      <c r="PR221" s="111"/>
      <c r="PS221" s="111"/>
      <c r="PT221" s="111"/>
      <c r="PU221" s="111"/>
      <c r="PV221" s="111"/>
      <c r="PW221" s="111"/>
      <c r="PX221" s="111"/>
      <c r="PY221" s="111"/>
      <c r="PZ221" s="111"/>
      <c r="QA221" s="111"/>
      <c r="QB221" s="111"/>
      <c r="QC221" s="111"/>
      <c r="QD221" s="111"/>
      <c r="QE221" s="111"/>
      <c r="QF221" s="111"/>
      <c r="QG221" s="111"/>
      <c r="QH221" s="111"/>
      <c r="QI221" s="111"/>
      <c r="QJ221" s="111"/>
      <c r="QK221" s="111"/>
      <c r="QL221" s="111"/>
      <c r="QM221" s="111"/>
      <c r="QN221" s="111"/>
      <c r="QO221" s="111"/>
      <c r="QP221" s="111"/>
      <c r="QQ221" s="111"/>
      <c r="QR221" s="111"/>
      <c r="QS221" s="111"/>
      <c r="QT221" s="111"/>
      <c r="QU221" s="111"/>
      <c r="QV221" s="111"/>
      <c r="QW221" s="111"/>
      <c r="QX221" s="111"/>
      <c r="QY221" s="111"/>
      <c r="QZ221" s="111"/>
      <c r="RA221" s="111"/>
      <c r="RB221" s="111"/>
      <c r="RC221" s="111"/>
      <c r="RD221" s="111"/>
      <c r="RE221" s="111"/>
      <c r="RF221" s="111"/>
      <c r="RG221" s="111"/>
      <c r="RH221" s="111"/>
      <c r="RI221" s="111"/>
      <c r="RJ221" s="111"/>
      <c r="RK221" s="111"/>
      <c r="RL221" s="111"/>
      <c r="RM221" s="111"/>
      <c r="RN221" s="111"/>
      <c r="RO221" s="111"/>
      <c r="RP221" s="111"/>
      <c r="RQ221" s="111"/>
      <c r="RR221" s="111"/>
      <c r="RS221" s="111"/>
      <c r="RT221" s="111"/>
      <c r="RU221" s="111"/>
      <c r="RV221" s="111"/>
      <c r="RW221" s="111"/>
      <c r="RX221" s="111"/>
      <c r="RY221" s="111"/>
      <c r="RZ221" s="111"/>
      <c r="SA221" s="111"/>
      <c r="SB221" s="111"/>
      <c r="SC221" s="111"/>
      <c r="SD221" s="111"/>
      <c r="SE221" s="111"/>
      <c r="SF221" s="111"/>
      <c r="SG221" s="111"/>
      <c r="SH221" s="111"/>
      <c r="SI221" s="111"/>
      <c r="SJ221" s="111"/>
      <c r="SK221" s="111"/>
      <c r="SL221" s="111"/>
      <c r="SM221" s="111"/>
      <c r="SN221" s="111"/>
      <c r="SO221" s="111"/>
      <c r="SP221" s="111"/>
      <c r="SQ221" s="111"/>
      <c r="SR221" s="111"/>
      <c r="SS221" s="111"/>
      <c r="ST221" s="111"/>
      <c r="SU221" s="111"/>
      <c r="SV221" s="111"/>
      <c r="SW221" s="111"/>
      <c r="SX221" s="111"/>
      <c r="SY221" s="111"/>
      <c r="SZ221" s="111"/>
      <c r="TA221" s="111"/>
      <c r="TB221" s="111"/>
      <c r="TC221" s="111"/>
      <c r="TD221" s="111"/>
      <c r="TE221" s="111"/>
      <c r="TF221" s="111"/>
      <c r="TG221" s="111"/>
      <c r="TH221" s="111"/>
      <c r="TI221" s="111"/>
      <c r="TJ221" s="111"/>
      <c r="TK221" s="111"/>
      <c r="TL221" s="111"/>
      <c r="TM221" s="111"/>
      <c r="TN221" s="111"/>
    </row>
    <row r="222" spans="1:534" x14ac:dyDescent="0.2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7"/>
      <c r="CC222" s="117"/>
      <c r="CD222" s="111"/>
      <c r="CE222" s="111"/>
      <c r="CF222" s="111"/>
      <c r="CG222" s="117"/>
      <c r="CH222" s="117"/>
      <c r="CI222" s="111"/>
      <c r="CJ222" s="111"/>
      <c r="CK222" s="111"/>
      <c r="CL222" s="117"/>
      <c r="CM222" s="111"/>
      <c r="CN222" s="117"/>
      <c r="CO222" s="117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  <c r="DJ222" s="111"/>
      <c r="DK222" s="111"/>
      <c r="DL222" s="111"/>
      <c r="DM222" s="111"/>
      <c r="DN222" s="111"/>
      <c r="DO222" s="111"/>
      <c r="DP222" s="111"/>
      <c r="DQ222" s="111"/>
      <c r="DR222" s="111"/>
      <c r="DS222" s="111"/>
      <c r="DT222" s="111"/>
      <c r="DU222" s="111"/>
      <c r="DV222" s="111"/>
      <c r="DW222" s="111"/>
      <c r="DX222" s="111"/>
      <c r="DY222" s="111"/>
      <c r="DZ222" s="111"/>
      <c r="EA222" s="111"/>
      <c r="EB222" s="111"/>
      <c r="EC222" s="111"/>
      <c r="ED222" s="111"/>
      <c r="EE222" s="111"/>
      <c r="EF222" s="111"/>
      <c r="EG222" s="111"/>
      <c r="EH222" s="111"/>
      <c r="EI222" s="111"/>
      <c r="EJ222" s="111"/>
      <c r="EK222" s="111"/>
      <c r="EL222" s="111"/>
      <c r="EM222" s="111"/>
      <c r="EN222" s="111"/>
      <c r="EO222" s="111"/>
      <c r="EP222" s="111"/>
      <c r="EQ222" s="111"/>
      <c r="ER222" s="111"/>
      <c r="ES222" s="111"/>
      <c r="ET222" s="111"/>
      <c r="EU222" s="111"/>
      <c r="EV222" s="111"/>
      <c r="EW222" s="111"/>
      <c r="EX222" s="111"/>
      <c r="EY222" s="111"/>
      <c r="EZ222" s="111"/>
      <c r="FA222" s="111"/>
      <c r="FB222" s="111"/>
      <c r="FC222" s="111"/>
      <c r="FD222" s="111"/>
      <c r="FE222" s="111"/>
      <c r="FF222" s="111"/>
      <c r="FG222" s="111"/>
      <c r="FH222" s="111"/>
      <c r="FI222" s="111"/>
      <c r="FJ222" s="111"/>
      <c r="FK222" s="111"/>
      <c r="FL222" s="111"/>
      <c r="FM222" s="111"/>
      <c r="FN222" s="111"/>
      <c r="FO222" s="111"/>
      <c r="FP222" s="111"/>
      <c r="FQ222" s="111"/>
      <c r="FR222" s="111"/>
      <c r="FS222" s="111"/>
      <c r="FT222" s="111"/>
      <c r="FU222" s="111"/>
      <c r="FV222" s="111"/>
      <c r="FW222" s="111"/>
      <c r="FX222" s="111"/>
      <c r="FY222" s="111"/>
      <c r="FZ222" s="111"/>
      <c r="GA222" s="111"/>
      <c r="GB222" s="111"/>
      <c r="GC222" s="111"/>
      <c r="GD222" s="111"/>
      <c r="GE222" s="111"/>
      <c r="GF222" s="111"/>
      <c r="GG222" s="111"/>
      <c r="GH222" s="111"/>
      <c r="GI222" s="111"/>
      <c r="GJ222" s="111"/>
      <c r="GK222" s="111"/>
      <c r="GL222" s="111"/>
      <c r="GM222" s="111"/>
      <c r="GN222" s="111"/>
      <c r="GO222" s="111"/>
      <c r="GP222" s="111"/>
      <c r="GQ222" s="111"/>
      <c r="GR222" s="111"/>
      <c r="GS222" s="111"/>
      <c r="GT222" s="111"/>
      <c r="GU222" s="111"/>
      <c r="GV222" s="111"/>
      <c r="GW222" s="111"/>
      <c r="GX222" s="111"/>
      <c r="GY222" s="111"/>
      <c r="GZ222" s="111"/>
      <c r="HA222" s="111"/>
      <c r="HB222" s="111"/>
      <c r="HC222" s="111"/>
      <c r="HD222" s="111"/>
      <c r="HE222" s="111"/>
      <c r="HF222" s="111"/>
      <c r="HG222" s="116"/>
      <c r="HH222" s="111"/>
      <c r="HI222" s="111"/>
      <c r="HJ222" s="111"/>
      <c r="HK222" s="111"/>
      <c r="HL222" s="111"/>
      <c r="HM222" s="111"/>
      <c r="HN222" s="111"/>
      <c r="HO222" s="111"/>
      <c r="HP222" s="111"/>
      <c r="HQ222" s="111"/>
      <c r="HR222" s="111"/>
      <c r="HS222" s="111"/>
      <c r="HT222" s="111"/>
      <c r="HU222" s="111"/>
      <c r="HV222" s="111"/>
      <c r="HW222" s="111"/>
      <c r="HX222" s="111"/>
      <c r="HY222" s="111"/>
      <c r="HZ222" s="111"/>
      <c r="IA222" s="111"/>
      <c r="IB222" s="111"/>
      <c r="IC222" s="111"/>
      <c r="ID222" s="111"/>
      <c r="IE222" s="111"/>
      <c r="IF222" s="111"/>
      <c r="IG222" s="111"/>
      <c r="IH222" s="111"/>
      <c r="II222" s="111"/>
      <c r="IJ222" s="111"/>
      <c r="IK222" s="111"/>
      <c r="IL222" s="111"/>
      <c r="IM222" s="111"/>
      <c r="IN222" s="111"/>
      <c r="IO222" s="111"/>
      <c r="IP222" s="111"/>
      <c r="IQ222" s="111"/>
      <c r="IR222" s="111"/>
      <c r="IS222" s="111"/>
      <c r="IT222" s="111"/>
      <c r="IU222" s="111"/>
      <c r="IV222" s="111"/>
      <c r="IW222" s="111"/>
      <c r="IX222" s="111"/>
      <c r="IY222" s="111"/>
      <c r="IZ222" s="111"/>
      <c r="JA222" s="111"/>
      <c r="JB222" s="111"/>
      <c r="JC222" s="111"/>
      <c r="JD222" s="111"/>
      <c r="JE222" s="111"/>
      <c r="JF222" s="111"/>
      <c r="JG222" s="111"/>
      <c r="JH222" s="111"/>
      <c r="JI222" s="111"/>
      <c r="JJ222" s="111"/>
      <c r="JK222" s="111"/>
      <c r="JL222" s="111"/>
      <c r="JM222" s="111"/>
      <c r="JN222" s="111"/>
      <c r="JO222" s="111"/>
      <c r="JP222" s="111"/>
      <c r="JQ222" s="111"/>
      <c r="JR222" s="111"/>
      <c r="JS222" s="111"/>
      <c r="JT222" s="111"/>
      <c r="JU222" s="111"/>
      <c r="JV222" s="111"/>
      <c r="JW222" s="111"/>
      <c r="JX222" s="111"/>
      <c r="JY222" s="111"/>
      <c r="JZ222" s="111"/>
      <c r="KA222" s="111"/>
      <c r="KB222" s="111"/>
      <c r="KC222" s="111"/>
      <c r="KD222" s="111"/>
      <c r="KE222" s="111"/>
      <c r="KF222" s="111"/>
      <c r="KG222" s="111"/>
      <c r="KH222" s="111"/>
      <c r="KI222" s="111"/>
      <c r="KJ222" s="111"/>
      <c r="KK222" s="111"/>
      <c r="KL222" s="111"/>
      <c r="KM222" s="111"/>
      <c r="KN222" s="111"/>
      <c r="KO222" s="111"/>
      <c r="KP222" s="111"/>
      <c r="KQ222" s="111"/>
      <c r="KR222" s="111"/>
      <c r="KS222" s="111"/>
      <c r="KT222" s="111"/>
      <c r="KU222" s="111"/>
      <c r="KV222" s="111"/>
      <c r="KW222" s="111"/>
      <c r="KX222" s="111"/>
      <c r="KY222" s="111"/>
      <c r="KZ222" s="111"/>
      <c r="LA222" s="111"/>
      <c r="LB222" s="111"/>
      <c r="LC222" s="111"/>
      <c r="LD222" s="111"/>
      <c r="LE222" s="111"/>
      <c r="LF222" s="111"/>
      <c r="LG222" s="111"/>
      <c r="LH222" s="111"/>
      <c r="LI222" s="111"/>
      <c r="LJ222" s="111"/>
      <c r="LK222" s="111"/>
      <c r="LL222" s="111"/>
      <c r="LM222" s="111"/>
      <c r="LN222" s="111"/>
      <c r="LO222" s="111"/>
      <c r="LP222" s="111"/>
      <c r="LQ222" s="111"/>
      <c r="LR222" s="111"/>
      <c r="LS222" s="111"/>
      <c r="LT222" s="111"/>
      <c r="LU222" s="111"/>
      <c r="LV222" s="111"/>
      <c r="LW222" s="111"/>
      <c r="LX222" s="111"/>
      <c r="LY222" s="111"/>
      <c r="LZ222" s="111"/>
      <c r="MA222" s="111"/>
      <c r="MB222" s="111"/>
      <c r="MC222" s="111"/>
      <c r="MD222" s="111"/>
      <c r="ME222" s="111"/>
      <c r="MF222" s="111"/>
      <c r="MG222" s="111"/>
      <c r="MH222" s="111"/>
      <c r="MI222" s="111"/>
      <c r="MJ222" s="111"/>
      <c r="MK222" s="111"/>
      <c r="ML222" s="111"/>
      <c r="MM222" s="111"/>
      <c r="MN222" s="111"/>
      <c r="MO222" s="111"/>
      <c r="MP222" s="111"/>
      <c r="MQ222" s="111"/>
      <c r="MR222" s="111"/>
      <c r="MS222" s="111"/>
      <c r="MT222" s="111"/>
      <c r="MU222" s="111"/>
      <c r="MV222" s="111"/>
      <c r="MW222" s="111"/>
      <c r="MX222" s="111"/>
      <c r="MY222" s="111"/>
      <c r="MZ222" s="111"/>
      <c r="NA222" s="111"/>
      <c r="NB222" s="111"/>
      <c r="NC222" s="111"/>
      <c r="ND222" s="111"/>
      <c r="NE222" s="111"/>
      <c r="NF222" s="111"/>
      <c r="NG222" s="111"/>
      <c r="NH222" s="111"/>
      <c r="NI222" s="111"/>
      <c r="NJ222" s="111"/>
      <c r="NK222" s="111"/>
      <c r="NL222" s="111"/>
      <c r="NM222" s="111"/>
      <c r="NN222" s="111"/>
      <c r="NO222" s="111"/>
      <c r="NP222" s="111"/>
      <c r="NQ222" s="111"/>
      <c r="NR222" s="111"/>
      <c r="NS222" s="111"/>
      <c r="NT222" s="111"/>
      <c r="NU222" s="111"/>
      <c r="NV222" s="111"/>
      <c r="NW222" s="111"/>
      <c r="NX222" s="111"/>
      <c r="NY222" s="111"/>
      <c r="NZ222" s="111"/>
      <c r="OA222" s="111"/>
      <c r="OB222" s="111"/>
      <c r="OC222" s="111"/>
      <c r="OD222" s="111"/>
      <c r="OE222" s="111"/>
      <c r="OF222" s="111"/>
      <c r="OG222" s="111"/>
      <c r="OH222" s="111"/>
      <c r="OI222" s="111"/>
      <c r="OJ222" s="111"/>
      <c r="OK222" s="111"/>
      <c r="OL222" s="111"/>
      <c r="OM222" s="111"/>
      <c r="ON222" s="111"/>
      <c r="OO222" s="111"/>
      <c r="OP222" s="111"/>
      <c r="OQ222" s="111"/>
      <c r="OR222" s="111"/>
      <c r="OS222" s="111"/>
      <c r="OT222" s="111"/>
      <c r="OU222" s="111"/>
      <c r="OV222" s="111"/>
      <c r="OW222" s="111"/>
      <c r="OX222" s="111"/>
      <c r="OY222" s="111"/>
      <c r="OZ222" s="111"/>
      <c r="PA222" s="111"/>
      <c r="PB222" s="111"/>
      <c r="PC222" s="111"/>
      <c r="PD222" s="111"/>
      <c r="PE222" s="111"/>
      <c r="PF222" s="111"/>
      <c r="PG222" s="111"/>
      <c r="PH222" s="111"/>
      <c r="PI222" s="111"/>
      <c r="PJ222" s="111"/>
      <c r="PK222" s="111"/>
      <c r="PL222" s="111"/>
      <c r="PM222" s="111"/>
      <c r="PN222" s="111"/>
      <c r="PO222" s="111"/>
      <c r="PP222" s="111"/>
      <c r="PQ222" s="111"/>
      <c r="PR222" s="111"/>
      <c r="PS222" s="111"/>
      <c r="PT222" s="111"/>
      <c r="PU222" s="111"/>
      <c r="PV222" s="111"/>
      <c r="PW222" s="111"/>
      <c r="PX222" s="111"/>
      <c r="PY222" s="111"/>
      <c r="PZ222" s="111"/>
      <c r="QA222" s="111"/>
      <c r="QB222" s="111"/>
      <c r="QC222" s="111"/>
      <c r="QD222" s="111"/>
      <c r="QE222" s="111"/>
      <c r="QF222" s="111"/>
      <c r="QG222" s="111"/>
      <c r="QH222" s="111"/>
      <c r="QI222" s="111"/>
      <c r="QJ222" s="111"/>
      <c r="QK222" s="111"/>
      <c r="QL222" s="111"/>
      <c r="QM222" s="111"/>
      <c r="QN222" s="111"/>
      <c r="QO222" s="111"/>
      <c r="QP222" s="111"/>
      <c r="QQ222" s="111"/>
      <c r="QR222" s="111"/>
      <c r="QS222" s="111"/>
      <c r="QT222" s="111"/>
      <c r="QU222" s="111"/>
      <c r="QV222" s="111"/>
      <c r="QW222" s="111"/>
      <c r="QX222" s="111"/>
      <c r="QY222" s="111"/>
      <c r="QZ222" s="111"/>
      <c r="RA222" s="111"/>
      <c r="RB222" s="111"/>
      <c r="RC222" s="111"/>
      <c r="RD222" s="111"/>
      <c r="RE222" s="111"/>
      <c r="RF222" s="111"/>
      <c r="RG222" s="111"/>
      <c r="RH222" s="111"/>
      <c r="RI222" s="111"/>
      <c r="RJ222" s="111"/>
      <c r="RK222" s="111"/>
      <c r="RL222" s="111"/>
      <c r="RM222" s="111"/>
      <c r="RN222" s="111"/>
      <c r="RO222" s="111"/>
      <c r="RP222" s="111"/>
      <c r="RQ222" s="111"/>
      <c r="RR222" s="111"/>
      <c r="RS222" s="111"/>
      <c r="RT222" s="111"/>
      <c r="RU222" s="111"/>
      <c r="RV222" s="111"/>
      <c r="RW222" s="111"/>
      <c r="RX222" s="111"/>
      <c r="RY222" s="111"/>
      <c r="RZ222" s="111"/>
      <c r="SA222" s="111"/>
      <c r="SB222" s="111"/>
      <c r="SC222" s="111"/>
      <c r="SD222" s="111"/>
      <c r="SE222" s="111"/>
      <c r="SF222" s="111"/>
      <c r="SG222" s="111"/>
      <c r="SH222" s="111"/>
      <c r="SI222" s="111"/>
      <c r="SJ222" s="111"/>
      <c r="SK222" s="111"/>
      <c r="SL222" s="111"/>
      <c r="SM222" s="111"/>
      <c r="SN222" s="111"/>
      <c r="SO222" s="111"/>
      <c r="SP222" s="111"/>
      <c r="SQ222" s="111"/>
      <c r="SR222" s="111"/>
      <c r="SS222" s="111"/>
      <c r="ST222" s="111"/>
      <c r="SU222" s="111"/>
      <c r="SV222" s="111"/>
      <c r="SW222" s="111"/>
      <c r="SX222" s="111"/>
      <c r="SY222" s="111"/>
      <c r="SZ222" s="111"/>
      <c r="TA222" s="111"/>
      <c r="TB222" s="111"/>
      <c r="TC222" s="111"/>
      <c r="TD222" s="111"/>
      <c r="TE222" s="111"/>
      <c r="TF222" s="111"/>
      <c r="TG222" s="111"/>
      <c r="TH222" s="111"/>
      <c r="TI222" s="111"/>
      <c r="TJ222" s="111"/>
      <c r="TK222" s="111"/>
      <c r="TL222" s="111"/>
      <c r="TM222" s="111"/>
      <c r="TN222" s="111"/>
    </row>
    <row r="223" spans="1:534" x14ac:dyDescent="0.2">
      <c r="A223" s="111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7"/>
      <c r="CC223" s="117"/>
      <c r="CD223" s="111"/>
      <c r="CE223" s="111"/>
      <c r="CF223" s="111"/>
      <c r="CG223" s="117"/>
      <c r="CH223" s="117"/>
      <c r="CI223" s="111"/>
      <c r="CJ223" s="111"/>
      <c r="CK223" s="111"/>
      <c r="CL223" s="117"/>
      <c r="CM223" s="111"/>
      <c r="CN223" s="117"/>
      <c r="CO223" s="117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  <c r="DJ223" s="111"/>
      <c r="DK223" s="111"/>
      <c r="DL223" s="111"/>
      <c r="DM223" s="111"/>
      <c r="DN223" s="111"/>
      <c r="DO223" s="111"/>
      <c r="DP223" s="111"/>
      <c r="DQ223" s="111"/>
      <c r="DR223" s="111"/>
      <c r="DS223" s="111"/>
      <c r="DT223" s="111"/>
      <c r="DU223" s="111"/>
      <c r="DV223" s="111"/>
      <c r="DW223" s="111"/>
      <c r="DX223" s="111"/>
      <c r="DY223" s="111"/>
      <c r="DZ223" s="111"/>
      <c r="EA223" s="111"/>
      <c r="EB223" s="111"/>
      <c r="EC223" s="111"/>
      <c r="ED223" s="111"/>
      <c r="EE223" s="111"/>
      <c r="EF223" s="111"/>
      <c r="EG223" s="111"/>
      <c r="EH223" s="111"/>
      <c r="EI223" s="111"/>
      <c r="EJ223" s="111"/>
      <c r="EK223" s="111"/>
      <c r="EL223" s="111"/>
      <c r="EM223" s="111"/>
      <c r="EN223" s="111"/>
      <c r="EO223" s="111"/>
      <c r="EP223" s="111"/>
      <c r="EQ223" s="111"/>
      <c r="ER223" s="111"/>
      <c r="ES223" s="111"/>
      <c r="ET223" s="111"/>
      <c r="EU223" s="111"/>
      <c r="EV223" s="111"/>
      <c r="EW223" s="111"/>
      <c r="EX223" s="111"/>
      <c r="EY223" s="111"/>
      <c r="EZ223" s="111"/>
      <c r="FA223" s="111"/>
      <c r="FB223" s="111"/>
      <c r="FC223" s="111"/>
      <c r="FD223" s="111"/>
      <c r="FE223" s="111"/>
      <c r="FF223" s="111"/>
      <c r="FG223" s="111"/>
      <c r="FH223" s="111"/>
      <c r="FI223" s="111"/>
      <c r="FJ223" s="111"/>
      <c r="FK223" s="111"/>
      <c r="FL223" s="111"/>
      <c r="FM223" s="111"/>
      <c r="FN223" s="111"/>
      <c r="FO223" s="111"/>
      <c r="FP223" s="111"/>
      <c r="FQ223" s="111"/>
      <c r="FR223" s="111"/>
      <c r="FS223" s="111"/>
      <c r="FT223" s="111"/>
      <c r="FU223" s="111"/>
      <c r="FV223" s="111"/>
      <c r="FW223" s="111"/>
      <c r="FX223" s="111"/>
      <c r="FY223" s="111"/>
      <c r="FZ223" s="111"/>
      <c r="GA223" s="111"/>
      <c r="GB223" s="111"/>
      <c r="GC223" s="111"/>
      <c r="GD223" s="111"/>
      <c r="GE223" s="111"/>
      <c r="GF223" s="111"/>
      <c r="GG223" s="111"/>
      <c r="GH223" s="111"/>
      <c r="GI223" s="111"/>
      <c r="GJ223" s="111"/>
      <c r="GK223" s="111"/>
      <c r="GL223" s="111"/>
      <c r="GM223" s="111"/>
      <c r="GN223" s="111"/>
      <c r="GO223" s="111"/>
      <c r="GP223" s="111"/>
      <c r="GQ223" s="111"/>
      <c r="GR223" s="111"/>
      <c r="GS223" s="111"/>
      <c r="GT223" s="111"/>
      <c r="GU223" s="111"/>
      <c r="GV223" s="111"/>
      <c r="GW223" s="111"/>
      <c r="GX223" s="111"/>
      <c r="GY223" s="111"/>
      <c r="GZ223" s="111"/>
      <c r="HA223" s="111"/>
      <c r="HB223" s="111"/>
      <c r="HC223" s="111"/>
      <c r="HD223" s="111"/>
      <c r="HE223" s="111"/>
      <c r="HF223" s="111"/>
      <c r="HG223" s="116"/>
      <c r="HH223" s="111"/>
      <c r="HI223" s="111"/>
      <c r="HJ223" s="111"/>
      <c r="HK223" s="111"/>
      <c r="HL223" s="111"/>
      <c r="HM223" s="111"/>
      <c r="HN223" s="111"/>
      <c r="HO223" s="111"/>
      <c r="HP223" s="111"/>
      <c r="HQ223" s="111"/>
      <c r="HR223" s="111"/>
      <c r="HS223" s="111"/>
      <c r="HT223" s="111"/>
      <c r="HU223" s="111"/>
      <c r="HV223" s="111"/>
      <c r="HW223" s="111"/>
      <c r="HX223" s="111"/>
      <c r="HY223" s="111"/>
      <c r="HZ223" s="111"/>
      <c r="IA223" s="111"/>
      <c r="IB223" s="111"/>
      <c r="IC223" s="111"/>
      <c r="ID223" s="111"/>
      <c r="IE223" s="111"/>
      <c r="IF223" s="111"/>
      <c r="IG223" s="111"/>
      <c r="IH223" s="111"/>
      <c r="II223" s="111"/>
      <c r="IJ223" s="111"/>
      <c r="IK223" s="111"/>
      <c r="IL223" s="111"/>
      <c r="IM223" s="111"/>
      <c r="IN223" s="111"/>
      <c r="IO223" s="111"/>
      <c r="IP223" s="111"/>
      <c r="IQ223" s="111"/>
      <c r="IR223" s="111"/>
      <c r="IS223" s="111"/>
      <c r="IT223" s="111"/>
      <c r="IU223" s="111"/>
      <c r="IV223" s="111"/>
      <c r="IW223" s="111"/>
      <c r="IX223" s="111"/>
      <c r="IY223" s="111"/>
      <c r="IZ223" s="111"/>
      <c r="JA223" s="111"/>
      <c r="JB223" s="111"/>
      <c r="JC223" s="111"/>
      <c r="JD223" s="111"/>
      <c r="JE223" s="111"/>
      <c r="JF223" s="111"/>
      <c r="JG223" s="111"/>
      <c r="JH223" s="111"/>
      <c r="JI223" s="111"/>
      <c r="JJ223" s="111"/>
      <c r="JK223" s="111"/>
      <c r="JL223" s="111"/>
      <c r="JM223" s="111"/>
      <c r="JN223" s="111"/>
      <c r="JO223" s="111"/>
      <c r="JP223" s="111"/>
      <c r="JQ223" s="111"/>
      <c r="JR223" s="111"/>
      <c r="JS223" s="111"/>
      <c r="JT223" s="111"/>
      <c r="JU223" s="111"/>
      <c r="JV223" s="111"/>
      <c r="JW223" s="111"/>
      <c r="JX223" s="111"/>
      <c r="JY223" s="111"/>
      <c r="JZ223" s="111"/>
      <c r="KA223" s="111"/>
      <c r="KB223" s="111"/>
      <c r="KC223" s="111"/>
      <c r="KD223" s="111"/>
      <c r="KE223" s="111"/>
      <c r="KF223" s="111"/>
      <c r="KG223" s="111"/>
      <c r="KH223" s="111"/>
      <c r="KI223" s="111"/>
      <c r="KJ223" s="111"/>
      <c r="KK223" s="111"/>
      <c r="KL223" s="111"/>
      <c r="KM223" s="111"/>
      <c r="KN223" s="111"/>
      <c r="KO223" s="111"/>
      <c r="KP223" s="111"/>
      <c r="KQ223" s="111"/>
      <c r="KR223" s="111"/>
      <c r="KS223" s="111"/>
      <c r="KT223" s="111"/>
      <c r="KU223" s="111"/>
      <c r="KV223" s="111"/>
      <c r="KW223" s="111"/>
      <c r="KX223" s="111"/>
      <c r="KY223" s="111"/>
      <c r="KZ223" s="111"/>
      <c r="LA223" s="111"/>
      <c r="LB223" s="111"/>
      <c r="LC223" s="111"/>
      <c r="LD223" s="111"/>
      <c r="LE223" s="111"/>
      <c r="LF223" s="111"/>
      <c r="LG223" s="111"/>
      <c r="LH223" s="111"/>
      <c r="LI223" s="111"/>
      <c r="LJ223" s="111"/>
      <c r="LK223" s="111"/>
      <c r="LL223" s="111"/>
      <c r="LM223" s="111"/>
      <c r="LN223" s="111"/>
      <c r="LO223" s="111"/>
      <c r="LP223" s="111"/>
      <c r="LQ223" s="111"/>
      <c r="LR223" s="111"/>
      <c r="LS223" s="111"/>
      <c r="LT223" s="111"/>
      <c r="LU223" s="111"/>
      <c r="LV223" s="111"/>
      <c r="LW223" s="111"/>
      <c r="LX223" s="111"/>
      <c r="LY223" s="111"/>
      <c r="LZ223" s="111"/>
      <c r="MA223" s="111"/>
      <c r="MB223" s="111"/>
      <c r="MC223" s="111"/>
      <c r="MD223" s="111"/>
      <c r="ME223" s="111"/>
      <c r="MF223" s="111"/>
      <c r="MG223" s="111"/>
      <c r="MH223" s="111"/>
      <c r="MI223" s="111"/>
      <c r="MJ223" s="111"/>
      <c r="MK223" s="111"/>
      <c r="ML223" s="111"/>
      <c r="MM223" s="111"/>
      <c r="MN223" s="111"/>
      <c r="MO223" s="111"/>
      <c r="MP223" s="111"/>
      <c r="MQ223" s="111"/>
      <c r="MR223" s="111"/>
      <c r="MS223" s="111"/>
      <c r="MT223" s="111"/>
      <c r="MU223" s="111"/>
      <c r="MV223" s="111"/>
      <c r="MW223" s="111"/>
      <c r="MX223" s="111"/>
      <c r="MY223" s="111"/>
      <c r="MZ223" s="111"/>
      <c r="NA223" s="111"/>
      <c r="NB223" s="111"/>
      <c r="NC223" s="111"/>
      <c r="ND223" s="111"/>
      <c r="NE223" s="111"/>
      <c r="NF223" s="111"/>
      <c r="NG223" s="111"/>
      <c r="NH223" s="111"/>
      <c r="NI223" s="111"/>
      <c r="NJ223" s="111"/>
      <c r="NK223" s="111"/>
      <c r="NL223" s="111"/>
      <c r="NM223" s="111"/>
      <c r="NN223" s="111"/>
      <c r="NO223" s="111"/>
      <c r="NP223" s="111"/>
      <c r="NQ223" s="111"/>
      <c r="NR223" s="111"/>
      <c r="NS223" s="111"/>
      <c r="NT223" s="111"/>
      <c r="NU223" s="111"/>
      <c r="NV223" s="111"/>
      <c r="NW223" s="111"/>
      <c r="NX223" s="111"/>
      <c r="NY223" s="111"/>
      <c r="NZ223" s="111"/>
      <c r="OA223" s="111"/>
      <c r="OB223" s="111"/>
      <c r="OC223" s="111"/>
      <c r="OD223" s="111"/>
      <c r="OE223" s="111"/>
      <c r="OF223" s="111"/>
      <c r="OG223" s="111"/>
      <c r="OH223" s="111"/>
      <c r="OI223" s="111"/>
      <c r="OJ223" s="111"/>
      <c r="OK223" s="111"/>
      <c r="OL223" s="111"/>
      <c r="OM223" s="111"/>
      <c r="ON223" s="111"/>
      <c r="OO223" s="111"/>
      <c r="OP223" s="111"/>
      <c r="OQ223" s="111"/>
      <c r="OR223" s="111"/>
      <c r="OS223" s="111"/>
      <c r="OT223" s="111"/>
      <c r="OU223" s="111"/>
      <c r="OV223" s="111"/>
      <c r="OW223" s="111"/>
      <c r="OX223" s="111"/>
      <c r="OY223" s="111"/>
      <c r="OZ223" s="111"/>
      <c r="PA223" s="111"/>
      <c r="PB223" s="111"/>
      <c r="PC223" s="111"/>
      <c r="PD223" s="111"/>
      <c r="PE223" s="111"/>
      <c r="PF223" s="111"/>
      <c r="PG223" s="111"/>
      <c r="PH223" s="111"/>
      <c r="PI223" s="111"/>
      <c r="PJ223" s="111"/>
      <c r="PK223" s="111"/>
      <c r="PL223" s="111"/>
      <c r="PM223" s="111"/>
      <c r="PN223" s="111"/>
      <c r="PO223" s="111"/>
      <c r="PP223" s="111"/>
      <c r="PQ223" s="111"/>
      <c r="PR223" s="111"/>
      <c r="PS223" s="111"/>
      <c r="PT223" s="111"/>
      <c r="PU223" s="111"/>
      <c r="PV223" s="111"/>
      <c r="PW223" s="111"/>
      <c r="PX223" s="111"/>
      <c r="PY223" s="111"/>
      <c r="PZ223" s="111"/>
      <c r="QA223" s="111"/>
      <c r="QB223" s="111"/>
      <c r="QC223" s="111"/>
      <c r="QD223" s="111"/>
      <c r="QE223" s="111"/>
      <c r="QF223" s="111"/>
      <c r="QG223" s="111"/>
      <c r="QH223" s="111"/>
      <c r="QI223" s="111"/>
      <c r="QJ223" s="111"/>
      <c r="QK223" s="111"/>
      <c r="QL223" s="111"/>
      <c r="QM223" s="111"/>
      <c r="QN223" s="111"/>
      <c r="QO223" s="111"/>
      <c r="QP223" s="111"/>
      <c r="QQ223" s="111"/>
      <c r="QR223" s="111"/>
      <c r="QS223" s="111"/>
      <c r="QT223" s="111"/>
      <c r="QU223" s="111"/>
      <c r="QV223" s="111"/>
      <c r="QW223" s="111"/>
      <c r="QX223" s="111"/>
      <c r="QY223" s="111"/>
      <c r="QZ223" s="111"/>
      <c r="RA223" s="111"/>
      <c r="RB223" s="111"/>
      <c r="RC223" s="111"/>
      <c r="RD223" s="111"/>
      <c r="RE223" s="111"/>
      <c r="RF223" s="111"/>
      <c r="RG223" s="111"/>
      <c r="RH223" s="111"/>
      <c r="RI223" s="111"/>
      <c r="RJ223" s="111"/>
      <c r="RK223" s="111"/>
      <c r="RL223" s="111"/>
      <c r="RM223" s="111"/>
      <c r="RN223" s="111"/>
      <c r="RO223" s="111"/>
      <c r="RP223" s="111"/>
      <c r="RQ223" s="111"/>
      <c r="RR223" s="111"/>
      <c r="RS223" s="111"/>
      <c r="RT223" s="111"/>
      <c r="RU223" s="111"/>
      <c r="RV223" s="111"/>
      <c r="RW223" s="111"/>
      <c r="RX223" s="111"/>
      <c r="RY223" s="111"/>
      <c r="RZ223" s="111"/>
      <c r="SA223" s="111"/>
      <c r="SB223" s="111"/>
      <c r="SC223" s="111"/>
      <c r="SD223" s="111"/>
      <c r="SE223" s="111"/>
      <c r="SF223" s="111"/>
      <c r="SG223" s="111"/>
      <c r="SH223" s="111"/>
      <c r="SI223" s="111"/>
      <c r="SJ223" s="111"/>
      <c r="SK223" s="111"/>
      <c r="SL223" s="111"/>
      <c r="SM223" s="111"/>
      <c r="SN223" s="111"/>
      <c r="SO223" s="111"/>
      <c r="SP223" s="111"/>
      <c r="SQ223" s="111"/>
      <c r="SR223" s="111"/>
      <c r="SS223" s="111"/>
      <c r="ST223" s="111"/>
      <c r="SU223" s="111"/>
      <c r="SV223" s="111"/>
      <c r="SW223" s="111"/>
      <c r="SX223" s="111"/>
      <c r="SY223" s="111"/>
      <c r="SZ223" s="111"/>
      <c r="TA223" s="111"/>
      <c r="TB223" s="111"/>
      <c r="TC223" s="111"/>
      <c r="TD223" s="111"/>
      <c r="TE223" s="111"/>
      <c r="TF223" s="111"/>
      <c r="TG223" s="111"/>
      <c r="TH223" s="111"/>
      <c r="TI223" s="111"/>
      <c r="TJ223" s="111"/>
      <c r="TK223" s="111"/>
      <c r="TL223" s="111"/>
      <c r="TM223" s="111"/>
      <c r="TN223" s="111"/>
    </row>
    <row r="224" spans="1:534" x14ac:dyDescent="0.2">
      <c r="A224" s="111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7"/>
      <c r="CC224" s="117"/>
      <c r="CD224" s="111"/>
      <c r="CE224" s="111"/>
      <c r="CF224" s="111"/>
      <c r="CG224" s="117"/>
      <c r="CH224" s="117"/>
      <c r="CI224" s="111"/>
      <c r="CJ224" s="111"/>
      <c r="CK224" s="111"/>
      <c r="CL224" s="117"/>
      <c r="CM224" s="111"/>
      <c r="CN224" s="117"/>
      <c r="CO224" s="117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  <c r="DJ224" s="111"/>
      <c r="DK224" s="111"/>
      <c r="DL224" s="111"/>
      <c r="DM224" s="111"/>
      <c r="DN224" s="111"/>
      <c r="DO224" s="111"/>
      <c r="DP224" s="111"/>
      <c r="DQ224" s="111"/>
      <c r="DR224" s="111"/>
      <c r="DS224" s="111"/>
      <c r="DT224" s="111"/>
      <c r="DU224" s="111"/>
      <c r="DV224" s="111"/>
      <c r="DW224" s="111"/>
      <c r="DX224" s="111"/>
      <c r="DY224" s="111"/>
      <c r="DZ224" s="111"/>
      <c r="EA224" s="111"/>
      <c r="EB224" s="111"/>
      <c r="EC224" s="111"/>
      <c r="ED224" s="111"/>
      <c r="EE224" s="111"/>
      <c r="EF224" s="111"/>
      <c r="EG224" s="111"/>
      <c r="EH224" s="111"/>
      <c r="EI224" s="111"/>
      <c r="EJ224" s="111"/>
      <c r="EK224" s="111"/>
      <c r="EL224" s="111"/>
      <c r="EM224" s="111"/>
      <c r="EN224" s="111"/>
      <c r="EO224" s="111"/>
      <c r="EP224" s="111"/>
      <c r="EQ224" s="111"/>
      <c r="ER224" s="111"/>
      <c r="ES224" s="111"/>
      <c r="ET224" s="111"/>
      <c r="EU224" s="111"/>
      <c r="EV224" s="111"/>
      <c r="EW224" s="111"/>
      <c r="EX224" s="111"/>
      <c r="EY224" s="111"/>
      <c r="EZ224" s="111"/>
      <c r="FA224" s="111"/>
      <c r="FB224" s="111"/>
      <c r="FC224" s="111"/>
      <c r="FD224" s="111"/>
      <c r="FE224" s="111"/>
      <c r="FF224" s="111"/>
      <c r="FG224" s="111"/>
      <c r="FH224" s="111"/>
      <c r="FI224" s="111"/>
      <c r="FJ224" s="111"/>
      <c r="FK224" s="111"/>
      <c r="FL224" s="111"/>
      <c r="FM224" s="111"/>
      <c r="FN224" s="111"/>
      <c r="FO224" s="111"/>
      <c r="FP224" s="111"/>
      <c r="FQ224" s="111"/>
      <c r="FR224" s="111"/>
      <c r="FS224" s="111"/>
      <c r="FT224" s="111"/>
      <c r="FU224" s="111"/>
      <c r="FV224" s="111"/>
      <c r="FW224" s="111"/>
      <c r="FX224" s="111"/>
      <c r="FY224" s="111"/>
      <c r="FZ224" s="111"/>
      <c r="GA224" s="111"/>
      <c r="GB224" s="111"/>
      <c r="GC224" s="111"/>
      <c r="GD224" s="111"/>
      <c r="GE224" s="111"/>
      <c r="GF224" s="111"/>
      <c r="GG224" s="111"/>
      <c r="GH224" s="111"/>
      <c r="GI224" s="111"/>
      <c r="GJ224" s="111"/>
      <c r="GK224" s="111"/>
      <c r="GL224" s="111"/>
      <c r="GM224" s="111"/>
      <c r="GN224" s="111"/>
      <c r="GO224" s="111"/>
      <c r="GP224" s="111"/>
      <c r="GQ224" s="111"/>
      <c r="GR224" s="111"/>
      <c r="GS224" s="111"/>
      <c r="GT224" s="111"/>
      <c r="GU224" s="111"/>
      <c r="GV224" s="111"/>
      <c r="GW224" s="111"/>
      <c r="GX224" s="111"/>
      <c r="GY224" s="111"/>
      <c r="GZ224" s="111"/>
      <c r="HA224" s="111"/>
      <c r="HB224" s="111"/>
      <c r="HC224" s="111"/>
      <c r="HD224" s="111"/>
      <c r="HE224" s="111"/>
      <c r="HF224" s="111"/>
      <c r="HG224" s="116"/>
      <c r="HH224" s="111"/>
      <c r="HI224" s="111"/>
      <c r="HJ224" s="111"/>
      <c r="HK224" s="111"/>
      <c r="HL224" s="111"/>
      <c r="HM224" s="111"/>
      <c r="HN224" s="111"/>
      <c r="HO224" s="111"/>
      <c r="HP224" s="111"/>
      <c r="HQ224" s="111"/>
      <c r="HR224" s="111"/>
      <c r="HS224" s="111"/>
      <c r="HT224" s="111"/>
      <c r="HU224" s="111"/>
      <c r="HV224" s="111"/>
      <c r="HW224" s="111"/>
      <c r="HX224" s="111"/>
      <c r="HY224" s="111"/>
      <c r="HZ224" s="111"/>
      <c r="IA224" s="111"/>
      <c r="IB224" s="111"/>
      <c r="IC224" s="111"/>
      <c r="ID224" s="111"/>
      <c r="IE224" s="111"/>
      <c r="IF224" s="111"/>
      <c r="IG224" s="111"/>
      <c r="IH224" s="111"/>
      <c r="II224" s="111"/>
      <c r="IJ224" s="111"/>
      <c r="IK224" s="111"/>
      <c r="IL224" s="111"/>
      <c r="IM224" s="111"/>
      <c r="IN224" s="111"/>
      <c r="IO224" s="111"/>
      <c r="IP224" s="111"/>
      <c r="IQ224" s="111"/>
      <c r="IR224" s="111"/>
      <c r="IS224" s="111"/>
      <c r="IT224" s="111"/>
      <c r="IU224" s="111"/>
      <c r="IV224" s="111"/>
      <c r="IW224" s="111"/>
      <c r="IX224" s="111"/>
      <c r="IY224" s="111"/>
      <c r="IZ224" s="111"/>
      <c r="JA224" s="111"/>
      <c r="JB224" s="111"/>
      <c r="JC224" s="111"/>
      <c r="JD224" s="111"/>
      <c r="JE224" s="111"/>
      <c r="JF224" s="111"/>
      <c r="JG224" s="111"/>
      <c r="JH224" s="111"/>
      <c r="JI224" s="111"/>
      <c r="JJ224" s="111"/>
      <c r="JK224" s="111"/>
      <c r="JL224" s="111"/>
      <c r="JM224" s="111"/>
      <c r="JN224" s="111"/>
      <c r="JO224" s="111"/>
      <c r="JP224" s="111"/>
      <c r="JQ224" s="111"/>
      <c r="JR224" s="111"/>
      <c r="JS224" s="111"/>
      <c r="JT224" s="111"/>
      <c r="JU224" s="111"/>
      <c r="JV224" s="111"/>
      <c r="JW224" s="111"/>
      <c r="JX224" s="111"/>
      <c r="JY224" s="111"/>
      <c r="JZ224" s="111"/>
      <c r="KA224" s="111"/>
      <c r="KB224" s="111"/>
      <c r="KC224" s="111"/>
      <c r="KD224" s="111"/>
      <c r="KE224" s="111"/>
      <c r="KF224" s="111"/>
      <c r="KG224" s="111"/>
      <c r="KH224" s="111"/>
      <c r="KI224" s="111"/>
      <c r="KJ224" s="111"/>
      <c r="KK224" s="111"/>
      <c r="KL224" s="111"/>
      <c r="KM224" s="111"/>
      <c r="KN224" s="111"/>
      <c r="KO224" s="111"/>
      <c r="KP224" s="111"/>
      <c r="KQ224" s="111"/>
      <c r="KR224" s="111"/>
      <c r="KS224" s="111"/>
      <c r="KT224" s="111"/>
      <c r="KU224" s="111"/>
      <c r="KV224" s="111"/>
      <c r="KW224" s="111"/>
      <c r="KX224" s="111"/>
      <c r="KY224" s="111"/>
      <c r="KZ224" s="111"/>
      <c r="LA224" s="111"/>
      <c r="LB224" s="111"/>
      <c r="LC224" s="111"/>
      <c r="LD224" s="111"/>
      <c r="LE224" s="111"/>
      <c r="LF224" s="111"/>
      <c r="LG224" s="111"/>
      <c r="LH224" s="111"/>
      <c r="LI224" s="111"/>
      <c r="LJ224" s="111"/>
      <c r="LK224" s="111"/>
      <c r="LL224" s="111"/>
      <c r="LM224" s="111"/>
      <c r="LN224" s="111"/>
      <c r="LO224" s="111"/>
      <c r="LP224" s="111"/>
      <c r="LQ224" s="111"/>
      <c r="LR224" s="111"/>
      <c r="LS224" s="111"/>
      <c r="LT224" s="111"/>
      <c r="LU224" s="111"/>
      <c r="LV224" s="111"/>
      <c r="LW224" s="111"/>
      <c r="LX224" s="111"/>
      <c r="LY224" s="111"/>
      <c r="LZ224" s="111"/>
      <c r="MA224" s="111"/>
      <c r="MB224" s="111"/>
      <c r="MC224" s="111"/>
      <c r="MD224" s="111"/>
      <c r="ME224" s="111"/>
      <c r="MF224" s="111"/>
      <c r="MG224" s="111"/>
      <c r="MH224" s="111"/>
      <c r="MI224" s="111"/>
      <c r="MJ224" s="111"/>
      <c r="MK224" s="111"/>
      <c r="ML224" s="111"/>
      <c r="MM224" s="111"/>
      <c r="MN224" s="111"/>
      <c r="MO224" s="111"/>
      <c r="MP224" s="111"/>
      <c r="MQ224" s="111"/>
      <c r="MR224" s="111"/>
      <c r="MS224" s="111"/>
      <c r="MT224" s="111"/>
      <c r="MU224" s="111"/>
      <c r="MV224" s="111"/>
      <c r="MW224" s="111"/>
      <c r="MX224" s="111"/>
      <c r="MY224" s="111"/>
      <c r="MZ224" s="111"/>
      <c r="NA224" s="111"/>
      <c r="NB224" s="111"/>
      <c r="NC224" s="111"/>
      <c r="ND224" s="111"/>
      <c r="NE224" s="111"/>
      <c r="NF224" s="111"/>
      <c r="NG224" s="111"/>
      <c r="NH224" s="111"/>
      <c r="NI224" s="111"/>
      <c r="NJ224" s="111"/>
      <c r="NK224" s="111"/>
      <c r="NL224" s="111"/>
      <c r="NM224" s="111"/>
      <c r="NN224" s="111"/>
      <c r="NO224" s="111"/>
      <c r="NP224" s="111"/>
      <c r="NQ224" s="111"/>
      <c r="NR224" s="111"/>
      <c r="NS224" s="111"/>
      <c r="NT224" s="111"/>
      <c r="NU224" s="111"/>
      <c r="NV224" s="111"/>
      <c r="NW224" s="111"/>
      <c r="NX224" s="111"/>
      <c r="NY224" s="111"/>
      <c r="NZ224" s="111"/>
      <c r="OA224" s="111"/>
      <c r="OB224" s="111"/>
      <c r="OC224" s="111"/>
      <c r="OD224" s="111"/>
      <c r="OE224" s="111"/>
      <c r="OF224" s="111"/>
      <c r="OG224" s="111"/>
      <c r="OH224" s="111"/>
      <c r="OI224" s="111"/>
      <c r="OJ224" s="111"/>
      <c r="OK224" s="111"/>
      <c r="OL224" s="111"/>
      <c r="OM224" s="111"/>
      <c r="ON224" s="111"/>
      <c r="OO224" s="111"/>
      <c r="OP224" s="111"/>
      <c r="OQ224" s="111"/>
      <c r="OR224" s="111"/>
      <c r="OS224" s="111"/>
      <c r="OT224" s="111"/>
      <c r="OU224" s="111"/>
      <c r="OV224" s="111"/>
      <c r="OW224" s="111"/>
      <c r="OX224" s="111"/>
      <c r="OY224" s="111"/>
      <c r="OZ224" s="111"/>
      <c r="PA224" s="111"/>
      <c r="PB224" s="111"/>
      <c r="PC224" s="111"/>
      <c r="PD224" s="111"/>
      <c r="PE224" s="111"/>
      <c r="PF224" s="111"/>
      <c r="PG224" s="111"/>
      <c r="PH224" s="111"/>
      <c r="PI224" s="111"/>
      <c r="PJ224" s="111"/>
      <c r="PK224" s="111"/>
      <c r="PL224" s="111"/>
      <c r="PM224" s="111"/>
      <c r="PN224" s="111"/>
      <c r="PO224" s="111"/>
      <c r="PP224" s="111"/>
      <c r="PQ224" s="111"/>
      <c r="PR224" s="111"/>
      <c r="PS224" s="111"/>
      <c r="PT224" s="111"/>
      <c r="PU224" s="111"/>
      <c r="PV224" s="111"/>
      <c r="PW224" s="111"/>
      <c r="PX224" s="111"/>
      <c r="PY224" s="111"/>
      <c r="PZ224" s="111"/>
      <c r="QA224" s="111"/>
      <c r="QB224" s="111"/>
      <c r="QC224" s="111"/>
      <c r="QD224" s="111"/>
      <c r="QE224" s="111"/>
      <c r="QF224" s="111"/>
      <c r="QG224" s="111"/>
      <c r="QH224" s="111"/>
      <c r="QI224" s="111"/>
      <c r="QJ224" s="111"/>
      <c r="QK224" s="111"/>
      <c r="QL224" s="111"/>
      <c r="QM224" s="111"/>
      <c r="QN224" s="111"/>
      <c r="QO224" s="111"/>
      <c r="QP224" s="111"/>
      <c r="QQ224" s="111"/>
      <c r="QR224" s="111"/>
      <c r="QS224" s="111"/>
      <c r="QT224" s="111"/>
      <c r="QU224" s="111"/>
      <c r="QV224" s="111"/>
      <c r="QW224" s="111"/>
      <c r="QX224" s="111"/>
      <c r="QY224" s="111"/>
      <c r="QZ224" s="111"/>
      <c r="RA224" s="111"/>
      <c r="RB224" s="111"/>
      <c r="RC224" s="111"/>
      <c r="RD224" s="111"/>
      <c r="RE224" s="111"/>
      <c r="RF224" s="111"/>
      <c r="RG224" s="111"/>
      <c r="RH224" s="111"/>
      <c r="RI224" s="111"/>
      <c r="RJ224" s="111"/>
      <c r="RK224" s="111"/>
      <c r="RL224" s="111"/>
      <c r="RM224" s="111"/>
      <c r="RN224" s="111"/>
      <c r="RO224" s="111"/>
      <c r="RP224" s="111"/>
      <c r="RQ224" s="111"/>
      <c r="RR224" s="111"/>
      <c r="RS224" s="111"/>
      <c r="RT224" s="111"/>
      <c r="RU224" s="111"/>
      <c r="RV224" s="111"/>
      <c r="RW224" s="111"/>
      <c r="RX224" s="111"/>
      <c r="RY224" s="111"/>
      <c r="RZ224" s="111"/>
      <c r="SA224" s="111"/>
      <c r="SB224" s="111"/>
      <c r="SC224" s="111"/>
      <c r="SD224" s="111"/>
      <c r="SE224" s="111"/>
      <c r="SF224" s="111"/>
      <c r="SG224" s="111"/>
      <c r="SH224" s="111"/>
      <c r="SI224" s="111"/>
      <c r="SJ224" s="111"/>
      <c r="SK224" s="111"/>
      <c r="SL224" s="111"/>
      <c r="SM224" s="111"/>
      <c r="SN224" s="111"/>
      <c r="SO224" s="111"/>
      <c r="SP224" s="111"/>
      <c r="SQ224" s="111"/>
      <c r="SR224" s="111"/>
      <c r="SS224" s="111"/>
      <c r="ST224" s="111"/>
      <c r="SU224" s="111"/>
      <c r="SV224" s="111"/>
      <c r="SW224" s="111"/>
      <c r="SX224" s="111"/>
      <c r="SY224" s="111"/>
      <c r="SZ224" s="111"/>
      <c r="TA224" s="111"/>
      <c r="TB224" s="111"/>
      <c r="TC224" s="111"/>
      <c r="TD224" s="111"/>
      <c r="TE224" s="111"/>
      <c r="TF224" s="111"/>
      <c r="TG224" s="111"/>
      <c r="TH224" s="111"/>
      <c r="TI224" s="111"/>
      <c r="TJ224" s="111"/>
      <c r="TK224" s="111"/>
      <c r="TL224" s="111"/>
      <c r="TM224" s="111"/>
      <c r="TN224" s="111"/>
    </row>
    <row r="225" spans="1:534" x14ac:dyDescent="0.2">
      <c r="A225" s="111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7"/>
      <c r="CC225" s="117"/>
      <c r="CD225" s="111"/>
      <c r="CE225" s="111"/>
      <c r="CF225" s="111"/>
      <c r="CG225" s="117"/>
      <c r="CH225" s="117"/>
      <c r="CI225" s="111"/>
      <c r="CJ225" s="111"/>
      <c r="CK225" s="111"/>
      <c r="CL225" s="117"/>
      <c r="CM225" s="111"/>
      <c r="CN225" s="117"/>
      <c r="CO225" s="117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  <c r="DJ225" s="111"/>
      <c r="DK225" s="111"/>
      <c r="DL225" s="111"/>
      <c r="DM225" s="111"/>
      <c r="DN225" s="111"/>
      <c r="DO225" s="111"/>
      <c r="DP225" s="111"/>
      <c r="DQ225" s="111"/>
      <c r="DR225" s="111"/>
      <c r="DS225" s="111"/>
      <c r="DT225" s="111"/>
      <c r="DU225" s="111"/>
      <c r="DV225" s="111"/>
      <c r="DW225" s="111"/>
      <c r="DX225" s="111"/>
      <c r="DY225" s="111"/>
      <c r="DZ225" s="111"/>
      <c r="EA225" s="111"/>
      <c r="EB225" s="111"/>
      <c r="EC225" s="111"/>
      <c r="ED225" s="111"/>
      <c r="EE225" s="111"/>
      <c r="EF225" s="111"/>
      <c r="EG225" s="111"/>
      <c r="EH225" s="111"/>
      <c r="EI225" s="111"/>
      <c r="EJ225" s="111"/>
      <c r="EK225" s="111"/>
      <c r="EL225" s="111"/>
      <c r="EM225" s="111"/>
      <c r="EN225" s="111"/>
      <c r="EO225" s="111"/>
      <c r="EP225" s="111"/>
      <c r="EQ225" s="111"/>
      <c r="ER225" s="111"/>
      <c r="ES225" s="111"/>
      <c r="ET225" s="111"/>
      <c r="EU225" s="111"/>
      <c r="EV225" s="111"/>
      <c r="EW225" s="111"/>
      <c r="EX225" s="111"/>
      <c r="EY225" s="111"/>
      <c r="EZ225" s="111"/>
      <c r="FA225" s="111"/>
      <c r="FB225" s="111"/>
      <c r="FC225" s="111"/>
      <c r="FD225" s="111"/>
      <c r="FE225" s="111"/>
      <c r="FF225" s="111"/>
      <c r="FG225" s="111"/>
      <c r="FH225" s="111"/>
      <c r="FI225" s="111"/>
      <c r="FJ225" s="111"/>
      <c r="FK225" s="111"/>
      <c r="FL225" s="111"/>
      <c r="FM225" s="111"/>
      <c r="FN225" s="111"/>
      <c r="FO225" s="111"/>
      <c r="FP225" s="111"/>
      <c r="FQ225" s="111"/>
      <c r="FR225" s="111"/>
      <c r="FS225" s="111"/>
      <c r="FT225" s="111"/>
      <c r="FU225" s="111"/>
      <c r="FV225" s="111"/>
      <c r="FW225" s="111"/>
      <c r="FX225" s="111"/>
      <c r="FY225" s="111"/>
      <c r="FZ225" s="111"/>
      <c r="GA225" s="111"/>
      <c r="GB225" s="111"/>
      <c r="GC225" s="111"/>
      <c r="GD225" s="111"/>
      <c r="GE225" s="111"/>
      <c r="GF225" s="111"/>
      <c r="GG225" s="111"/>
      <c r="GH225" s="111"/>
      <c r="GI225" s="111"/>
      <c r="GJ225" s="111"/>
      <c r="GK225" s="111"/>
      <c r="GL225" s="111"/>
      <c r="GM225" s="111"/>
      <c r="GN225" s="111"/>
      <c r="GO225" s="111"/>
      <c r="GP225" s="111"/>
      <c r="GQ225" s="111"/>
      <c r="GR225" s="111"/>
      <c r="GS225" s="111"/>
      <c r="GT225" s="111"/>
      <c r="GU225" s="111"/>
      <c r="GV225" s="111"/>
      <c r="GW225" s="111"/>
      <c r="GX225" s="111"/>
      <c r="GY225" s="111"/>
      <c r="GZ225" s="111"/>
      <c r="HA225" s="111"/>
      <c r="HB225" s="111"/>
      <c r="HC225" s="111"/>
      <c r="HD225" s="111"/>
      <c r="HE225" s="111"/>
      <c r="HF225" s="111"/>
      <c r="HG225" s="116"/>
      <c r="HH225" s="111"/>
      <c r="HI225" s="111"/>
      <c r="HJ225" s="111"/>
      <c r="HK225" s="111"/>
      <c r="HL225" s="111"/>
      <c r="HM225" s="111"/>
      <c r="HN225" s="111"/>
      <c r="HO225" s="111"/>
      <c r="HP225" s="111"/>
      <c r="HQ225" s="111"/>
      <c r="HR225" s="111"/>
      <c r="HS225" s="111"/>
      <c r="HT225" s="111"/>
      <c r="HU225" s="111"/>
      <c r="HV225" s="111"/>
      <c r="HW225" s="111"/>
      <c r="HX225" s="111"/>
      <c r="HY225" s="111"/>
      <c r="HZ225" s="111"/>
      <c r="IA225" s="111"/>
      <c r="IB225" s="111"/>
      <c r="IC225" s="111"/>
      <c r="ID225" s="111"/>
      <c r="IE225" s="111"/>
      <c r="IF225" s="111"/>
      <c r="IG225" s="111"/>
      <c r="IH225" s="111"/>
      <c r="II225" s="111"/>
      <c r="IJ225" s="111"/>
      <c r="IK225" s="111"/>
      <c r="IL225" s="111"/>
      <c r="IM225" s="111"/>
      <c r="IN225" s="111"/>
      <c r="IO225" s="111"/>
      <c r="IP225" s="111"/>
      <c r="IQ225" s="111"/>
      <c r="IR225" s="111"/>
      <c r="IS225" s="111"/>
      <c r="IT225" s="111"/>
      <c r="IU225" s="111"/>
      <c r="IV225" s="111"/>
      <c r="IW225" s="111"/>
      <c r="IX225" s="111"/>
      <c r="IY225" s="111"/>
      <c r="IZ225" s="111"/>
      <c r="JA225" s="111"/>
      <c r="JB225" s="111"/>
      <c r="JC225" s="111"/>
      <c r="JD225" s="111"/>
      <c r="JE225" s="111"/>
      <c r="JF225" s="111"/>
      <c r="JG225" s="111"/>
      <c r="JH225" s="111"/>
      <c r="JI225" s="111"/>
      <c r="JJ225" s="111"/>
      <c r="JK225" s="111"/>
      <c r="JL225" s="111"/>
      <c r="JM225" s="111"/>
      <c r="JN225" s="111"/>
      <c r="JO225" s="111"/>
      <c r="JP225" s="111"/>
      <c r="JQ225" s="111"/>
      <c r="JR225" s="111"/>
      <c r="JS225" s="111"/>
      <c r="JT225" s="111"/>
      <c r="JU225" s="111"/>
      <c r="JV225" s="111"/>
      <c r="JW225" s="111"/>
      <c r="JX225" s="111"/>
      <c r="JY225" s="111"/>
      <c r="JZ225" s="111"/>
      <c r="KA225" s="111"/>
      <c r="KB225" s="111"/>
      <c r="KC225" s="111"/>
      <c r="KD225" s="111"/>
      <c r="KE225" s="111"/>
      <c r="KF225" s="111"/>
      <c r="KG225" s="111"/>
      <c r="KH225" s="111"/>
      <c r="KI225" s="111"/>
      <c r="KJ225" s="111"/>
      <c r="KK225" s="111"/>
      <c r="KL225" s="111"/>
      <c r="KM225" s="111"/>
      <c r="KN225" s="111"/>
      <c r="KO225" s="111"/>
      <c r="KP225" s="111"/>
      <c r="KQ225" s="111"/>
      <c r="KR225" s="111"/>
      <c r="KS225" s="111"/>
      <c r="KT225" s="111"/>
      <c r="KU225" s="111"/>
      <c r="KV225" s="111"/>
      <c r="KW225" s="111"/>
      <c r="KX225" s="111"/>
      <c r="KY225" s="111"/>
      <c r="KZ225" s="111"/>
      <c r="LA225" s="111"/>
      <c r="LB225" s="111"/>
      <c r="LC225" s="111"/>
      <c r="LD225" s="111"/>
      <c r="LE225" s="111"/>
      <c r="LF225" s="111"/>
      <c r="LG225" s="111"/>
      <c r="LH225" s="111"/>
      <c r="LI225" s="111"/>
      <c r="LJ225" s="111"/>
      <c r="LK225" s="111"/>
      <c r="LL225" s="111"/>
      <c r="LM225" s="111"/>
      <c r="LN225" s="111"/>
      <c r="LO225" s="111"/>
      <c r="LP225" s="111"/>
      <c r="LQ225" s="111"/>
      <c r="LR225" s="111"/>
      <c r="LS225" s="111"/>
      <c r="LT225" s="111"/>
      <c r="LU225" s="111"/>
      <c r="LV225" s="111"/>
      <c r="LW225" s="111"/>
      <c r="LX225" s="111"/>
      <c r="LY225" s="111"/>
      <c r="LZ225" s="111"/>
      <c r="MA225" s="111"/>
      <c r="MB225" s="111"/>
      <c r="MC225" s="111"/>
      <c r="MD225" s="111"/>
      <c r="ME225" s="111"/>
      <c r="MF225" s="111"/>
      <c r="MG225" s="111"/>
      <c r="MH225" s="111"/>
      <c r="MI225" s="111"/>
      <c r="MJ225" s="111"/>
      <c r="MK225" s="111"/>
      <c r="ML225" s="111"/>
      <c r="MM225" s="111"/>
      <c r="MN225" s="111"/>
      <c r="MO225" s="111"/>
      <c r="MP225" s="111"/>
      <c r="MQ225" s="111"/>
      <c r="MR225" s="111"/>
      <c r="MS225" s="111"/>
      <c r="MT225" s="111"/>
      <c r="MU225" s="111"/>
      <c r="MV225" s="111"/>
      <c r="MW225" s="111"/>
      <c r="MX225" s="111"/>
      <c r="MY225" s="111"/>
      <c r="MZ225" s="111"/>
      <c r="NA225" s="111"/>
      <c r="NB225" s="111"/>
      <c r="NC225" s="111"/>
      <c r="ND225" s="111"/>
      <c r="NE225" s="111"/>
      <c r="NF225" s="111"/>
      <c r="NG225" s="111"/>
      <c r="NH225" s="111"/>
      <c r="NI225" s="111"/>
      <c r="NJ225" s="111"/>
      <c r="NK225" s="111"/>
      <c r="NL225" s="111"/>
      <c r="NM225" s="111"/>
      <c r="NN225" s="111"/>
      <c r="NO225" s="111"/>
      <c r="NP225" s="111"/>
      <c r="NQ225" s="111"/>
      <c r="NR225" s="111"/>
      <c r="NS225" s="111"/>
      <c r="NT225" s="111"/>
      <c r="NU225" s="111"/>
      <c r="NV225" s="111"/>
      <c r="NW225" s="111"/>
      <c r="NX225" s="111"/>
      <c r="NY225" s="111"/>
      <c r="NZ225" s="111"/>
      <c r="OA225" s="111"/>
      <c r="OB225" s="111"/>
      <c r="OC225" s="111"/>
      <c r="OD225" s="111"/>
      <c r="OE225" s="111"/>
      <c r="OF225" s="111"/>
      <c r="OG225" s="111"/>
      <c r="OH225" s="111"/>
      <c r="OI225" s="111"/>
      <c r="OJ225" s="111"/>
      <c r="OK225" s="111"/>
      <c r="OL225" s="111"/>
      <c r="OM225" s="111"/>
      <c r="ON225" s="111"/>
      <c r="OO225" s="111"/>
      <c r="OP225" s="111"/>
      <c r="OQ225" s="111"/>
      <c r="OR225" s="111"/>
      <c r="OS225" s="111"/>
      <c r="OT225" s="111"/>
      <c r="OU225" s="111"/>
      <c r="OV225" s="111"/>
      <c r="OW225" s="111"/>
      <c r="OX225" s="111"/>
      <c r="OY225" s="111"/>
      <c r="OZ225" s="111"/>
      <c r="PA225" s="111"/>
      <c r="PB225" s="111"/>
      <c r="PC225" s="111"/>
      <c r="PD225" s="111"/>
      <c r="PE225" s="111"/>
      <c r="PF225" s="111"/>
      <c r="PG225" s="111"/>
      <c r="PH225" s="111"/>
      <c r="PI225" s="111"/>
      <c r="PJ225" s="111"/>
      <c r="PK225" s="111"/>
      <c r="PL225" s="111"/>
      <c r="PM225" s="111"/>
      <c r="PN225" s="111"/>
      <c r="PO225" s="111"/>
      <c r="PP225" s="111"/>
      <c r="PQ225" s="111"/>
      <c r="PR225" s="111"/>
      <c r="PS225" s="111"/>
      <c r="PT225" s="111"/>
      <c r="PU225" s="111"/>
      <c r="PV225" s="111"/>
      <c r="PW225" s="111"/>
      <c r="PX225" s="111"/>
      <c r="PY225" s="111"/>
      <c r="PZ225" s="111"/>
      <c r="QA225" s="111"/>
      <c r="QB225" s="111"/>
      <c r="QC225" s="111"/>
      <c r="QD225" s="111"/>
      <c r="QE225" s="111"/>
      <c r="QF225" s="111"/>
      <c r="QG225" s="111"/>
      <c r="QH225" s="111"/>
      <c r="QI225" s="111"/>
      <c r="QJ225" s="111"/>
      <c r="QK225" s="111"/>
      <c r="QL225" s="111"/>
      <c r="QM225" s="111"/>
      <c r="QN225" s="111"/>
      <c r="QO225" s="111"/>
      <c r="QP225" s="111"/>
      <c r="QQ225" s="111"/>
      <c r="QR225" s="111"/>
      <c r="QS225" s="111"/>
      <c r="QT225" s="111"/>
      <c r="QU225" s="111"/>
      <c r="QV225" s="111"/>
      <c r="QW225" s="111"/>
      <c r="QX225" s="111"/>
      <c r="QY225" s="111"/>
      <c r="QZ225" s="111"/>
      <c r="RA225" s="111"/>
      <c r="RB225" s="111"/>
      <c r="RC225" s="111"/>
      <c r="RD225" s="111"/>
      <c r="RE225" s="111"/>
      <c r="RF225" s="111"/>
      <c r="RG225" s="111"/>
      <c r="RH225" s="111"/>
      <c r="RI225" s="111"/>
      <c r="RJ225" s="111"/>
      <c r="RK225" s="111"/>
      <c r="RL225" s="111"/>
      <c r="RM225" s="111"/>
      <c r="RN225" s="111"/>
      <c r="RO225" s="111"/>
      <c r="RP225" s="111"/>
      <c r="RQ225" s="111"/>
      <c r="RR225" s="111"/>
      <c r="RS225" s="111"/>
      <c r="RT225" s="111"/>
      <c r="RU225" s="111"/>
      <c r="RV225" s="111"/>
      <c r="RW225" s="111"/>
      <c r="RX225" s="111"/>
      <c r="RY225" s="111"/>
      <c r="RZ225" s="111"/>
      <c r="SA225" s="111"/>
      <c r="SB225" s="111"/>
      <c r="SC225" s="111"/>
      <c r="SD225" s="111"/>
      <c r="SE225" s="111"/>
      <c r="SF225" s="111"/>
      <c r="SG225" s="111"/>
      <c r="SH225" s="111"/>
      <c r="SI225" s="111"/>
      <c r="SJ225" s="111"/>
      <c r="SK225" s="111"/>
      <c r="SL225" s="111"/>
      <c r="SM225" s="111"/>
      <c r="SN225" s="111"/>
      <c r="SO225" s="111"/>
      <c r="SP225" s="111"/>
      <c r="SQ225" s="111"/>
      <c r="SR225" s="111"/>
      <c r="SS225" s="111"/>
      <c r="ST225" s="111"/>
      <c r="SU225" s="111"/>
      <c r="SV225" s="111"/>
      <c r="SW225" s="111"/>
      <c r="SX225" s="111"/>
      <c r="SY225" s="111"/>
      <c r="SZ225" s="111"/>
      <c r="TA225" s="111"/>
      <c r="TB225" s="111"/>
      <c r="TC225" s="111"/>
      <c r="TD225" s="111"/>
      <c r="TE225" s="111"/>
      <c r="TF225" s="111"/>
      <c r="TG225" s="111"/>
      <c r="TH225" s="111"/>
      <c r="TI225" s="111"/>
      <c r="TJ225" s="111"/>
      <c r="TK225" s="111"/>
      <c r="TL225" s="111"/>
      <c r="TM225" s="111"/>
      <c r="TN225" s="111"/>
    </row>
    <row r="226" spans="1:534" x14ac:dyDescent="0.2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7"/>
      <c r="CC226" s="117"/>
      <c r="CD226" s="111"/>
      <c r="CE226" s="111"/>
      <c r="CF226" s="111"/>
      <c r="CG226" s="117"/>
      <c r="CH226" s="117"/>
      <c r="CI226" s="111"/>
      <c r="CJ226" s="111"/>
      <c r="CK226" s="111"/>
      <c r="CL226" s="117"/>
      <c r="CM226" s="111"/>
      <c r="CN226" s="117"/>
      <c r="CO226" s="117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  <c r="DJ226" s="111"/>
      <c r="DK226" s="111"/>
      <c r="DL226" s="111"/>
      <c r="DM226" s="111"/>
      <c r="DN226" s="111"/>
      <c r="DO226" s="111"/>
      <c r="DP226" s="111"/>
      <c r="DQ226" s="111"/>
      <c r="DR226" s="111"/>
      <c r="DS226" s="111"/>
      <c r="DT226" s="111"/>
      <c r="DU226" s="111"/>
      <c r="DV226" s="111"/>
      <c r="DW226" s="111"/>
      <c r="DX226" s="111"/>
      <c r="DY226" s="111"/>
      <c r="DZ226" s="111"/>
      <c r="EA226" s="111"/>
      <c r="EB226" s="111"/>
      <c r="EC226" s="111"/>
      <c r="ED226" s="111"/>
      <c r="EE226" s="111"/>
      <c r="EF226" s="111"/>
      <c r="EG226" s="111"/>
      <c r="EH226" s="111"/>
      <c r="EI226" s="111"/>
      <c r="EJ226" s="111"/>
      <c r="EK226" s="111"/>
      <c r="EL226" s="111"/>
      <c r="EM226" s="111"/>
      <c r="EN226" s="111"/>
      <c r="EO226" s="111"/>
      <c r="EP226" s="111"/>
      <c r="EQ226" s="111"/>
      <c r="ER226" s="111"/>
      <c r="ES226" s="111"/>
      <c r="ET226" s="111"/>
      <c r="EU226" s="111"/>
      <c r="EV226" s="111"/>
      <c r="EW226" s="111"/>
      <c r="EX226" s="111"/>
      <c r="EY226" s="111"/>
      <c r="EZ226" s="111"/>
      <c r="FA226" s="111"/>
      <c r="FB226" s="111"/>
      <c r="FC226" s="111"/>
      <c r="FD226" s="111"/>
      <c r="FE226" s="111"/>
      <c r="FF226" s="111"/>
      <c r="FG226" s="111"/>
      <c r="FH226" s="111"/>
      <c r="FI226" s="111"/>
      <c r="FJ226" s="111"/>
      <c r="FK226" s="111"/>
      <c r="FL226" s="111"/>
      <c r="FM226" s="111"/>
      <c r="FN226" s="111"/>
      <c r="FO226" s="111"/>
      <c r="FP226" s="111"/>
      <c r="FQ226" s="111"/>
      <c r="FR226" s="111"/>
      <c r="FS226" s="111"/>
      <c r="FT226" s="111"/>
      <c r="FU226" s="111"/>
      <c r="FV226" s="111"/>
      <c r="FW226" s="111"/>
      <c r="FX226" s="111"/>
      <c r="FY226" s="111"/>
      <c r="FZ226" s="111"/>
      <c r="GA226" s="111"/>
      <c r="GB226" s="111"/>
      <c r="GC226" s="111"/>
      <c r="GD226" s="111"/>
      <c r="GE226" s="111"/>
      <c r="GF226" s="111"/>
      <c r="GG226" s="111"/>
      <c r="GH226" s="111"/>
      <c r="GI226" s="111"/>
      <c r="GJ226" s="111"/>
      <c r="GK226" s="111"/>
      <c r="GL226" s="111"/>
      <c r="GM226" s="111"/>
      <c r="GN226" s="111"/>
      <c r="GO226" s="111"/>
      <c r="GP226" s="111"/>
      <c r="GQ226" s="111"/>
      <c r="GR226" s="111"/>
      <c r="GS226" s="111"/>
      <c r="GT226" s="111"/>
      <c r="GU226" s="111"/>
      <c r="GV226" s="111"/>
      <c r="GW226" s="111"/>
      <c r="GX226" s="111"/>
      <c r="GY226" s="111"/>
      <c r="GZ226" s="111"/>
      <c r="HA226" s="111"/>
      <c r="HB226" s="111"/>
      <c r="HC226" s="111"/>
      <c r="HD226" s="111"/>
      <c r="HE226" s="111"/>
      <c r="HF226" s="111"/>
      <c r="HG226" s="116"/>
      <c r="HH226" s="111"/>
      <c r="HI226" s="111"/>
      <c r="HJ226" s="111"/>
      <c r="HK226" s="111"/>
      <c r="HL226" s="111"/>
      <c r="HM226" s="111"/>
      <c r="HN226" s="111"/>
      <c r="HO226" s="111"/>
      <c r="HP226" s="111"/>
      <c r="HQ226" s="111"/>
      <c r="HR226" s="111"/>
      <c r="HS226" s="111"/>
      <c r="HT226" s="111"/>
      <c r="HU226" s="111"/>
      <c r="HV226" s="111"/>
      <c r="HW226" s="111"/>
      <c r="HX226" s="111"/>
      <c r="HY226" s="111"/>
      <c r="HZ226" s="111"/>
      <c r="IA226" s="111"/>
      <c r="IB226" s="111"/>
      <c r="IC226" s="111"/>
      <c r="ID226" s="111"/>
      <c r="IE226" s="111"/>
      <c r="IF226" s="111"/>
      <c r="IG226" s="111"/>
      <c r="IH226" s="111"/>
      <c r="II226" s="111"/>
      <c r="IJ226" s="111"/>
      <c r="IK226" s="111"/>
      <c r="IL226" s="111"/>
      <c r="IM226" s="111"/>
      <c r="IN226" s="111"/>
      <c r="IO226" s="111"/>
      <c r="IP226" s="111"/>
      <c r="IQ226" s="111"/>
      <c r="IR226" s="111"/>
      <c r="IS226" s="111"/>
      <c r="IT226" s="111"/>
      <c r="IU226" s="111"/>
      <c r="IV226" s="111"/>
      <c r="IW226" s="111"/>
      <c r="IX226" s="111"/>
      <c r="IY226" s="111"/>
      <c r="IZ226" s="111"/>
      <c r="JA226" s="111"/>
      <c r="JB226" s="111"/>
      <c r="JC226" s="111"/>
      <c r="JD226" s="111"/>
      <c r="JE226" s="111"/>
      <c r="JF226" s="111"/>
      <c r="JG226" s="111"/>
      <c r="JH226" s="111"/>
      <c r="JI226" s="111"/>
      <c r="JJ226" s="111"/>
      <c r="JK226" s="111"/>
      <c r="JL226" s="111"/>
      <c r="JM226" s="111"/>
      <c r="JN226" s="111"/>
      <c r="JO226" s="111"/>
      <c r="JP226" s="111"/>
      <c r="JQ226" s="111"/>
      <c r="JR226" s="111"/>
      <c r="JS226" s="111"/>
      <c r="JT226" s="111"/>
      <c r="JU226" s="111"/>
      <c r="JV226" s="111"/>
      <c r="JW226" s="111"/>
      <c r="JX226" s="111"/>
      <c r="JY226" s="111"/>
      <c r="JZ226" s="111"/>
      <c r="KA226" s="111"/>
      <c r="KB226" s="111"/>
      <c r="KC226" s="111"/>
      <c r="KD226" s="111"/>
      <c r="KE226" s="111"/>
      <c r="KF226" s="111"/>
      <c r="KG226" s="111"/>
      <c r="KH226" s="111"/>
      <c r="KI226" s="111"/>
      <c r="KJ226" s="111"/>
      <c r="KK226" s="111"/>
      <c r="KL226" s="111"/>
      <c r="KM226" s="111"/>
      <c r="KN226" s="111"/>
      <c r="KO226" s="111"/>
      <c r="KP226" s="111"/>
      <c r="KQ226" s="111"/>
      <c r="KR226" s="111"/>
      <c r="KS226" s="111"/>
      <c r="KT226" s="111"/>
      <c r="KU226" s="111"/>
      <c r="KV226" s="111"/>
      <c r="KW226" s="111"/>
      <c r="KX226" s="111"/>
      <c r="KY226" s="111"/>
      <c r="KZ226" s="111"/>
      <c r="LA226" s="111"/>
      <c r="LB226" s="111"/>
      <c r="LC226" s="111"/>
      <c r="LD226" s="111"/>
      <c r="LE226" s="111"/>
      <c r="LF226" s="111"/>
      <c r="LG226" s="111"/>
      <c r="LH226" s="111"/>
      <c r="LI226" s="111"/>
      <c r="LJ226" s="111"/>
      <c r="LK226" s="111"/>
      <c r="LL226" s="111"/>
      <c r="LM226" s="111"/>
      <c r="LN226" s="111"/>
      <c r="LO226" s="111"/>
      <c r="LP226" s="111"/>
      <c r="LQ226" s="111"/>
      <c r="LR226" s="111"/>
      <c r="LS226" s="111"/>
      <c r="LT226" s="111"/>
      <c r="LU226" s="111"/>
      <c r="LV226" s="111"/>
      <c r="LW226" s="111"/>
      <c r="LX226" s="111"/>
      <c r="LY226" s="111"/>
      <c r="LZ226" s="111"/>
      <c r="MA226" s="111"/>
      <c r="MB226" s="111"/>
      <c r="MC226" s="111"/>
      <c r="MD226" s="111"/>
      <c r="ME226" s="111"/>
      <c r="MF226" s="111"/>
      <c r="MG226" s="111"/>
      <c r="MH226" s="111"/>
      <c r="MI226" s="111"/>
      <c r="MJ226" s="111"/>
      <c r="MK226" s="111"/>
      <c r="ML226" s="111"/>
      <c r="MM226" s="111"/>
      <c r="MN226" s="111"/>
      <c r="MO226" s="111"/>
      <c r="MP226" s="111"/>
      <c r="MQ226" s="111"/>
      <c r="MR226" s="111"/>
      <c r="MS226" s="111"/>
      <c r="MT226" s="111"/>
      <c r="MU226" s="111"/>
      <c r="MV226" s="111"/>
      <c r="MW226" s="111"/>
      <c r="MX226" s="111"/>
      <c r="MY226" s="111"/>
      <c r="MZ226" s="111"/>
      <c r="NA226" s="111"/>
      <c r="NB226" s="111"/>
      <c r="NC226" s="111"/>
      <c r="ND226" s="111"/>
      <c r="NE226" s="111"/>
      <c r="NF226" s="111"/>
      <c r="NG226" s="111"/>
      <c r="NH226" s="111"/>
      <c r="NI226" s="111"/>
      <c r="NJ226" s="111"/>
      <c r="NK226" s="111"/>
      <c r="NL226" s="111"/>
      <c r="NM226" s="111"/>
      <c r="NN226" s="111"/>
      <c r="NO226" s="111"/>
      <c r="NP226" s="111"/>
      <c r="NQ226" s="111"/>
      <c r="NR226" s="111"/>
      <c r="NS226" s="111"/>
      <c r="NT226" s="111"/>
      <c r="NU226" s="111"/>
      <c r="NV226" s="111"/>
      <c r="NW226" s="111"/>
      <c r="NX226" s="111"/>
      <c r="NY226" s="111"/>
      <c r="NZ226" s="111"/>
      <c r="OA226" s="111"/>
      <c r="OB226" s="111"/>
      <c r="OC226" s="111"/>
      <c r="OD226" s="111"/>
      <c r="OE226" s="111"/>
      <c r="OF226" s="111"/>
      <c r="OG226" s="111"/>
      <c r="OH226" s="111"/>
      <c r="OI226" s="111"/>
      <c r="OJ226" s="111"/>
      <c r="OK226" s="111"/>
      <c r="OL226" s="111"/>
      <c r="OM226" s="111"/>
      <c r="ON226" s="111"/>
      <c r="OO226" s="111"/>
      <c r="OP226" s="111"/>
      <c r="OQ226" s="111"/>
      <c r="OR226" s="111"/>
      <c r="OS226" s="111"/>
      <c r="OT226" s="111"/>
      <c r="OU226" s="111"/>
      <c r="OV226" s="111"/>
      <c r="OW226" s="111"/>
      <c r="OX226" s="111"/>
      <c r="OY226" s="111"/>
      <c r="OZ226" s="111"/>
      <c r="PA226" s="111"/>
      <c r="PB226" s="111"/>
      <c r="PC226" s="111"/>
      <c r="PD226" s="111"/>
      <c r="PE226" s="111"/>
      <c r="PF226" s="111"/>
      <c r="PG226" s="111"/>
      <c r="PH226" s="111"/>
      <c r="PI226" s="111"/>
      <c r="PJ226" s="111"/>
      <c r="PK226" s="111"/>
      <c r="PL226" s="111"/>
      <c r="PM226" s="111"/>
      <c r="PN226" s="111"/>
      <c r="PO226" s="111"/>
      <c r="PP226" s="111"/>
      <c r="PQ226" s="111"/>
      <c r="PR226" s="111"/>
      <c r="PS226" s="111"/>
      <c r="PT226" s="111"/>
      <c r="PU226" s="111"/>
      <c r="PV226" s="111"/>
      <c r="PW226" s="111"/>
      <c r="PX226" s="111"/>
      <c r="PY226" s="111"/>
      <c r="PZ226" s="111"/>
      <c r="QA226" s="111"/>
      <c r="QB226" s="111"/>
      <c r="QC226" s="111"/>
      <c r="QD226" s="111"/>
      <c r="QE226" s="111"/>
      <c r="QF226" s="111"/>
      <c r="QG226" s="111"/>
      <c r="QH226" s="111"/>
      <c r="QI226" s="111"/>
      <c r="QJ226" s="111"/>
      <c r="QK226" s="111"/>
      <c r="QL226" s="111"/>
      <c r="QM226" s="111"/>
      <c r="QN226" s="111"/>
      <c r="QO226" s="111"/>
      <c r="QP226" s="111"/>
      <c r="QQ226" s="111"/>
      <c r="QR226" s="111"/>
      <c r="QS226" s="111"/>
      <c r="QT226" s="111"/>
      <c r="QU226" s="111"/>
      <c r="QV226" s="111"/>
      <c r="QW226" s="111"/>
      <c r="QX226" s="111"/>
      <c r="QY226" s="111"/>
      <c r="QZ226" s="111"/>
      <c r="RA226" s="111"/>
      <c r="RB226" s="111"/>
      <c r="RC226" s="111"/>
      <c r="RD226" s="111"/>
      <c r="RE226" s="111"/>
      <c r="RF226" s="111"/>
      <c r="RG226" s="111"/>
      <c r="RH226" s="111"/>
      <c r="RI226" s="111"/>
      <c r="RJ226" s="111"/>
      <c r="RK226" s="111"/>
      <c r="RL226" s="111"/>
      <c r="RM226" s="111"/>
      <c r="RN226" s="111"/>
      <c r="RO226" s="111"/>
      <c r="RP226" s="111"/>
      <c r="RQ226" s="111"/>
      <c r="RR226" s="111"/>
      <c r="RS226" s="111"/>
      <c r="RT226" s="111"/>
      <c r="RU226" s="111"/>
      <c r="RV226" s="111"/>
      <c r="RW226" s="111"/>
      <c r="RX226" s="111"/>
      <c r="RY226" s="111"/>
      <c r="RZ226" s="111"/>
      <c r="SA226" s="111"/>
      <c r="SB226" s="111"/>
      <c r="SC226" s="111"/>
      <c r="SD226" s="111"/>
      <c r="SE226" s="111"/>
      <c r="SF226" s="111"/>
      <c r="SG226" s="111"/>
      <c r="SH226" s="111"/>
      <c r="SI226" s="111"/>
      <c r="SJ226" s="111"/>
      <c r="SK226" s="111"/>
      <c r="SL226" s="111"/>
      <c r="SM226" s="111"/>
      <c r="SN226" s="111"/>
      <c r="SO226" s="111"/>
      <c r="SP226" s="111"/>
      <c r="SQ226" s="111"/>
      <c r="SR226" s="111"/>
      <c r="SS226" s="111"/>
      <c r="ST226" s="111"/>
      <c r="SU226" s="111"/>
      <c r="SV226" s="111"/>
      <c r="SW226" s="111"/>
      <c r="SX226" s="111"/>
      <c r="SY226" s="111"/>
      <c r="SZ226" s="111"/>
      <c r="TA226" s="111"/>
      <c r="TB226" s="111"/>
      <c r="TC226" s="111"/>
      <c r="TD226" s="111"/>
      <c r="TE226" s="111"/>
      <c r="TF226" s="111"/>
      <c r="TG226" s="111"/>
      <c r="TH226" s="111"/>
      <c r="TI226" s="111"/>
      <c r="TJ226" s="111"/>
      <c r="TK226" s="111"/>
      <c r="TL226" s="111"/>
      <c r="TM226" s="111"/>
      <c r="TN226" s="111"/>
    </row>
    <row r="227" spans="1:534" x14ac:dyDescent="0.2">
      <c r="A227" s="111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7"/>
      <c r="CC227" s="117"/>
      <c r="CD227" s="111"/>
      <c r="CE227" s="111"/>
      <c r="CF227" s="111"/>
      <c r="CG227" s="117"/>
      <c r="CH227" s="117"/>
      <c r="CI227" s="111"/>
      <c r="CJ227" s="111"/>
      <c r="CK227" s="111"/>
      <c r="CL227" s="117"/>
      <c r="CM227" s="111"/>
      <c r="CN227" s="117"/>
      <c r="CO227" s="117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  <c r="DJ227" s="111"/>
      <c r="DK227" s="111"/>
      <c r="DL227" s="111"/>
      <c r="DM227" s="111"/>
      <c r="DN227" s="111"/>
      <c r="DO227" s="111"/>
      <c r="DP227" s="111"/>
      <c r="DQ227" s="111"/>
      <c r="DR227" s="111"/>
      <c r="DS227" s="111"/>
      <c r="DT227" s="111"/>
      <c r="DU227" s="111"/>
      <c r="DV227" s="111"/>
      <c r="DW227" s="111"/>
      <c r="DX227" s="111"/>
      <c r="DY227" s="111"/>
      <c r="DZ227" s="111"/>
      <c r="EA227" s="111"/>
      <c r="EB227" s="111"/>
      <c r="EC227" s="111"/>
      <c r="ED227" s="111"/>
      <c r="EE227" s="111"/>
      <c r="EF227" s="111"/>
      <c r="EG227" s="111"/>
      <c r="EH227" s="111"/>
      <c r="EI227" s="111"/>
      <c r="EJ227" s="111"/>
      <c r="EK227" s="111"/>
      <c r="EL227" s="111"/>
      <c r="EM227" s="111"/>
      <c r="EN227" s="111"/>
      <c r="EO227" s="111"/>
      <c r="EP227" s="111"/>
      <c r="EQ227" s="111"/>
      <c r="ER227" s="111"/>
      <c r="ES227" s="111"/>
      <c r="ET227" s="111"/>
      <c r="EU227" s="111"/>
      <c r="EV227" s="111"/>
      <c r="EW227" s="111"/>
      <c r="EX227" s="111"/>
      <c r="EY227" s="111"/>
      <c r="EZ227" s="111"/>
      <c r="FA227" s="111"/>
      <c r="FB227" s="111"/>
      <c r="FC227" s="111"/>
      <c r="FD227" s="111"/>
      <c r="FE227" s="111"/>
      <c r="FF227" s="111"/>
      <c r="FG227" s="111"/>
      <c r="FH227" s="111"/>
      <c r="FI227" s="111"/>
      <c r="FJ227" s="111"/>
      <c r="FK227" s="111"/>
      <c r="FL227" s="111"/>
      <c r="FM227" s="111"/>
      <c r="FN227" s="111"/>
      <c r="FO227" s="111"/>
      <c r="FP227" s="111"/>
      <c r="FQ227" s="111"/>
      <c r="FR227" s="111"/>
      <c r="FS227" s="111"/>
      <c r="FT227" s="111"/>
      <c r="FU227" s="111"/>
      <c r="FV227" s="111"/>
      <c r="FW227" s="111"/>
      <c r="FX227" s="111"/>
      <c r="FY227" s="111"/>
      <c r="FZ227" s="111"/>
      <c r="GA227" s="111"/>
      <c r="GB227" s="111"/>
      <c r="GC227" s="111"/>
      <c r="GD227" s="111"/>
      <c r="GE227" s="111"/>
      <c r="GF227" s="111"/>
      <c r="GG227" s="111"/>
      <c r="GH227" s="111"/>
      <c r="GI227" s="111"/>
      <c r="GJ227" s="111"/>
      <c r="GK227" s="111"/>
      <c r="GL227" s="111"/>
      <c r="GM227" s="111"/>
      <c r="GN227" s="111"/>
      <c r="GO227" s="111"/>
      <c r="GP227" s="111"/>
      <c r="GQ227" s="111"/>
      <c r="GR227" s="111"/>
      <c r="GS227" s="111"/>
      <c r="GT227" s="111"/>
      <c r="GU227" s="111"/>
      <c r="GV227" s="111"/>
      <c r="GW227" s="111"/>
      <c r="GX227" s="111"/>
      <c r="GY227" s="111"/>
      <c r="GZ227" s="111"/>
      <c r="HA227" s="111"/>
      <c r="HB227" s="111"/>
      <c r="HC227" s="111"/>
      <c r="HD227" s="111"/>
      <c r="HE227" s="111"/>
      <c r="HF227" s="111"/>
      <c r="HG227" s="116"/>
      <c r="HH227" s="111"/>
      <c r="HI227" s="111"/>
      <c r="HJ227" s="111"/>
      <c r="HK227" s="111"/>
      <c r="HL227" s="111"/>
      <c r="HM227" s="111"/>
      <c r="HN227" s="111"/>
      <c r="HO227" s="111"/>
      <c r="HP227" s="111"/>
      <c r="HQ227" s="111"/>
      <c r="HR227" s="111"/>
      <c r="HS227" s="111"/>
      <c r="HT227" s="111"/>
      <c r="HU227" s="111"/>
      <c r="HV227" s="111"/>
      <c r="HW227" s="111"/>
      <c r="HX227" s="111"/>
      <c r="HY227" s="111"/>
      <c r="HZ227" s="111"/>
      <c r="IA227" s="111"/>
      <c r="IB227" s="111"/>
      <c r="IC227" s="111"/>
      <c r="ID227" s="111"/>
      <c r="IE227" s="111"/>
      <c r="IF227" s="111"/>
      <c r="IG227" s="111"/>
      <c r="IH227" s="111"/>
      <c r="II227" s="111"/>
      <c r="IJ227" s="111"/>
      <c r="IK227" s="111"/>
      <c r="IL227" s="111"/>
      <c r="IM227" s="111"/>
      <c r="IN227" s="111"/>
      <c r="IO227" s="111"/>
      <c r="IP227" s="111"/>
      <c r="IQ227" s="111"/>
      <c r="IR227" s="111"/>
      <c r="IS227" s="111"/>
      <c r="IT227" s="111"/>
      <c r="IU227" s="111"/>
      <c r="IV227" s="111"/>
      <c r="IW227" s="111"/>
      <c r="IX227" s="111"/>
      <c r="IY227" s="111"/>
      <c r="IZ227" s="111"/>
      <c r="JA227" s="111"/>
      <c r="JB227" s="111"/>
      <c r="JC227" s="111"/>
      <c r="JD227" s="111"/>
      <c r="JE227" s="111"/>
      <c r="JF227" s="111"/>
      <c r="JG227" s="111"/>
      <c r="JH227" s="111"/>
      <c r="JI227" s="111"/>
      <c r="JJ227" s="111"/>
      <c r="JK227" s="111"/>
      <c r="JL227" s="111"/>
      <c r="JM227" s="111"/>
      <c r="JN227" s="111"/>
      <c r="JO227" s="111"/>
      <c r="JP227" s="111"/>
      <c r="JQ227" s="111"/>
      <c r="JR227" s="111"/>
      <c r="JS227" s="111"/>
      <c r="JT227" s="111"/>
      <c r="JU227" s="111"/>
      <c r="JV227" s="111"/>
      <c r="JW227" s="111"/>
      <c r="JX227" s="111"/>
      <c r="JY227" s="111"/>
      <c r="JZ227" s="111"/>
      <c r="KA227" s="111"/>
      <c r="KB227" s="111"/>
      <c r="KC227" s="111"/>
      <c r="KD227" s="111"/>
      <c r="KE227" s="111"/>
      <c r="KF227" s="111"/>
      <c r="KG227" s="111"/>
      <c r="KH227" s="111"/>
      <c r="KI227" s="111"/>
      <c r="KJ227" s="111"/>
      <c r="KK227" s="111"/>
      <c r="KL227" s="111"/>
      <c r="KM227" s="111"/>
      <c r="KN227" s="111"/>
      <c r="KO227" s="111"/>
      <c r="KP227" s="111"/>
      <c r="KQ227" s="111"/>
      <c r="KR227" s="111"/>
      <c r="KS227" s="111"/>
      <c r="KT227" s="111"/>
      <c r="KU227" s="111"/>
      <c r="KV227" s="111"/>
      <c r="KW227" s="111"/>
      <c r="KX227" s="111"/>
      <c r="KY227" s="111"/>
      <c r="KZ227" s="111"/>
      <c r="LA227" s="111"/>
      <c r="LB227" s="111"/>
      <c r="LC227" s="111"/>
      <c r="LD227" s="111"/>
      <c r="LE227" s="111"/>
      <c r="LF227" s="111"/>
      <c r="LG227" s="111"/>
      <c r="LH227" s="111"/>
      <c r="LI227" s="111"/>
      <c r="LJ227" s="111"/>
      <c r="LK227" s="111"/>
      <c r="LL227" s="111"/>
      <c r="LM227" s="111"/>
      <c r="LN227" s="111"/>
      <c r="LO227" s="111"/>
      <c r="LP227" s="111"/>
      <c r="LQ227" s="111"/>
      <c r="LR227" s="111"/>
      <c r="LS227" s="111"/>
      <c r="LT227" s="111"/>
      <c r="LU227" s="111"/>
      <c r="LV227" s="111"/>
      <c r="LW227" s="111"/>
      <c r="LX227" s="111"/>
      <c r="LY227" s="111"/>
      <c r="LZ227" s="111"/>
      <c r="MA227" s="111"/>
      <c r="MB227" s="111"/>
      <c r="MC227" s="111"/>
      <c r="MD227" s="111"/>
      <c r="ME227" s="111"/>
      <c r="MF227" s="111"/>
      <c r="MG227" s="111"/>
      <c r="MH227" s="111"/>
      <c r="MI227" s="111"/>
      <c r="MJ227" s="111"/>
      <c r="MK227" s="111"/>
      <c r="ML227" s="111"/>
      <c r="MM227" s="111"/>
      <c r="MN227" s="111"/>
      <c r="MO227" s="111"/>
      <c r="MP227" s="111"/>
      <c r="MQ227" s="111"/>
      <c r="MR227" s="111"/>
      <c r="MS227" s="111"/>
      <c r="MT227" s="111"/>
      <c r="MU227" s="111"/>
      <c r="MV227" s="111"/>
      <c r="MW227" s="111"/>
      <c r="MX227" s="111"/>
      <c r="MY227" s="111"/>
      <c r="MZ227" s="111"/>
      <c r="NA227" s="111"/>
      <c r="NB227" s="111"/>
      <c r="NC227" s="111"/>
      <c r="ND227" s="111"/>
      <c r="NE227" s="111"/>
      <c r="NF227" s="111"/>
      <c r="NG227" s="111"/>
      <c r="NH227" s="111"/>
      <c r="NI227" s="111"/>
      <c r="NJ227" s="111"/>
      <c r="NK227" s="111"/>
      <c r="NL227" s="111"/>
      <c r="NM227" s="111"/>
      <c r="NN227" s="111"/>
      <c r="NO227" s="111"/>
      <c r="NP227" s="111"/>
      <c r="NQ227" s="111"/>
      <c r="NR227" s="111"/>
      <c r="NS227" s="111"/>
      <c r="NT227" s="111"/>
      <c r="NU227" s="111"/>
      <c r="NV227" s="111"/>
      <c r="NW227" s="111"/>
      <c r="NX227" s="111"/>
      <c r="NY227" s="111"/>
      <c r="NZ227" s="111"/>
      <c r="OA227" s="111"/>
      <c r="OB227" s="111"/>
      <c r="OC227" s="111"/>
      <c r="OD227" s="111"/>
      <c r="OE227" s="111"/>
      <c r="OF227" s="111"/>
      <c r="OG227" s="111"/>
      <c r="OH227" s="111"/>
      <c r="OI227" s="111"/>
      <c r="OJ227" s="111"/>
      <c r="OK227" s="111"/>
      <c r="OL227" s="111"/>
      <c r="OM227" s="111"/>
      <c r="ON227" s="111"/>
      <c r="OO227" s="111"/>
      <c r="OP227" s="111"/>
      <c r="OQ227" s="111"/>
      <c r="OR227" s="111"/>
      <c r="OS227" s="111"/>
      <c r="OT227" s="111"/>
      <c r="OU227" s="111"/>
      <c r="OV227" s="111"/>
      <c r="OW227" s="111"/>
      <c r="OX227" s="111"/>
      <c r="OY227" s="111"/>
      <c r="OZ227" s="111"/>
      <c r="PA227" s="111"/>
      <c r="PB227" s="111"/>
      <c r="PC227" s="111"/>
      <c r="PD227" s="111"/>
      <c r="PE227" s="111"/>
      <c r="PF227" s="111"/>
      <c r="PG227" s="111"/>
      <c r="PH227" s="111"/>
      <c r="PI227" s="111"/>
      <c r="PJ227" s="111"/>
      <c r="PK227" s="111"/>
      <c r="PL227" s="111"/>
      <c r="PM227" s="111"/>
      <c r="PN227" s="111"/>
      <c r="PO227" s="111"/>
      <c r="PP227" s="111"/>
      <c r="PQ227" s="111"/>
      <c r="PR227" s="111"/>
      <c r="PS227" s="111"/>
      <c r="PT227" s="111"/>
      <c r="PU227" s="111"/>
      <c r="PV227" s="111"/>
      <c r="PW227" s="111"/>
      <c r="PX227" s="111"/>
      <c r="PY227" s="111"/>
      <c r="PZ227" s="111"/>
      <c r="QA227" s="111"/>
      <c r="QB227" s="111"/>
      <c r="QC227" s="111"/>
      <c r="QD227" s="111"/>
      <c r="QE227" s="111"/>
      <c r="QF227" s="111"/>
      <c r="QG227" s="111"/>
      <c r="QH227" s="111"/>
      <c r="QI227" s="111"/>
      <c r="QJ227" s="111"/>
      <c r="QK227" s="111"/>
      <c r="QL227" s="111"/>
      <c r="QM227" s="111"/>
      <c r="QN227" s="111"/>
      <c r="QO227" s="111"/>
      <c r="QP227" s="111"/>
      <c r="QQ227" s="111"/>
      <c r="QR227" s="111"/>
      <c r="QS227" s="111"/>
      <c r="QT227" s="111"/>
      <c r="QU227" s="111"/>
      <c r="QV227" s="111"/>
      <c r="QW227" s="111"/>
      <c r="QX227" s="111"/>
      <c r="QY227" s="111"/>
      <c r="QZ227" s="111"/>
      <c r="RA227" s="111"/>
      <c r="RB227" s="111"/>
      <c r="RC227" s="111"/>
      <c r="RD227" s="111"/>
      <c r="RE227" s="111"/>
      <c r="RF227" s="111"/>
      <c r="RG227" s="111"/>
      <c r="RH227" s="111"/>
      <c r="RI227" s="111"/>
      <c r="RJ227" s="111"/>
      <c r="RK227" s="111"/>
      <c r="RL227" s="111"/>
      <c r="RM227" s="111"/>
      <c r="RN227" s="111"/>
      <c r="RO227" s="111"/>
      <c r="RP227" s="111"/>
      <c r="RQ227" s="111"/>
      <c r="RR227" s="111"/>
      <c r="RS227" s="111"/>
      <c r="RT227" s="111"/>
      <c r="RU227" s="111"/>
      <c r="RV227" s="111"/>
      <c r="RW227" s="111"/>
      <c r="RX227" s="111"/>
      <c r="RY227" s="111"/>
      <c r="RZ227" s="111"/>
      <c r="SA227" s="111"/>
      <c r="SB227" s="111"/>
      <c r="SC227" s="111"/>
      <c r="SD227" s="111"/>
      <c r="SE227" s="111"/>
      <c r="SF227" s="111"/>
      <c r="SG227" s="111"/>
      <c r="SH227" s="111"/>
      <c r="SI227" s="111"/>
      <c r="SJ227" s="111"/>
      <c r="SK227" s="111"/>
      <c r="SL227" s="111"/>
      <c r="SM227" s="111"/>
      <c r="SN227" s="111"/>
      <c r="SO227" s="111"/>
      <c r="SP227" s="111"/>
      <c r="SQ227" s="111"/>
      <c r="SR227" s="111"/>
      <c r="SS227" s="111"/>
      <c r="ST227" s="111"/>
      <c r="SU227" s="111"/>
      <c r="SV227" s="111"/>
      <c r="SW227" s="111"/>
      <c r="SX227" s="111"/>
      <c r="SY227" s="111"/>
      <c r="SZ227" s="111"/>
      <c r="TA227" s="111"/>
      <c r="TB227" s="111"/>
      <c r="TC227" s="111"/>
      <c r="TD227" s="111"/>
      <c r="TE227" s="111"/>
      <c r="TF227" s="111"/>
      <c r="TG227" s="111"/>
      <c r="TH227" s="111"/>
      <c r="TI227" s="111"/>
      <c r="TJ227" s="111"/>
      <c r="TK227" s="111"/>
      <c r="TL227" s="111"/>
      <c r="TM227" s="111"/>
      <c r="TN227" s="111"/>
    </row>
    <row r="228" spans="1:534" x14ac:dyDescent="0.2">
      <c r="A228" s="111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7"/>
      <c r="CC228" s="117"/>
      <c r="CD228" s="111"/>
      <c r="CE228" s="111"/>
      <c r="CF228" s="111"/>
      <c r="CG228" s="117"/>
      <c r="CH228" s="117"/>
      <c r="CI228" s="111"/>
      <c r="CJ228" s="111"/>
      <c r="CK228" s="111"/>
      <c r="CL228" s="117"/>
      <c r="CM228" s="111"/>
      <c r="CN228" s="117"/>
      <c r="CO228" s="117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  <c r="DJ228" s="111"/>
      <c r="DK228" s="111"/>
      <c r="DL228" s="111"/>
      <c r="DM228" s="111"/>
      <c r="DN228" s="111"/>
      <c r="DO228" s="111"/>
      <c r="DP228" s="111"/>
      <c r="DQ228" s="111"/>
      <c r="DR228" s="111"/>
      <c r="DS228" s="111"/>
      <c r="DT228" s="111"/>
      <c r="DU228" s="111"/>
      <c r="DV228" s="111"/>
      <c r="DW228" s="111"/>
      <c r="DX228" s="111"/>
      <c r="DY228" s="111"/>
      <c r="DZ228" s="111"/>
      <c r="EA228" s="111"/>
      <c r="EB228" s="111"/>
      <c r="EC228" s="111"/>
      <c r="ED228" s="111"/>
      <c r="EE228" s="111"/>
      <c r="EF228" s="111"/>
      <c r="EG228" s="111"/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11"/>
      <c r="FG228" s="111"/>
      <c r="FH228" s="111"/>
      <c r="FI228" s="111"/>
      <c r="FJ228" s="111"/>
      <c r="FK228" s="111"/>
      <c r="FL228" s="111"/>
      <c r="FM228" s="111"/>
      <c r="FN228" s="111"/>
      <c r="FO228" s="111"/>
      <c r="FP228" s="111"/>
      <c r="FQ228" s="111"/>
      <c r="FR228" s="111"/>
      <c r="FS228" s="111"/>
      <c r="FT228" s="111"/>
      <c r="FU228" s="111"/>
      <c r="FV228" s="111"/>
      <c r="FW228" s="111"/>
      <c r="FX228" s="111"/>
      <c r="FY228" s="111"/>
      <c r="FZ228" s="111"/>
      <c r="GA228" s="111"/>
      <c r="GB228" s="111"/>
      <c r="GC228" s="111"/>
      <c r="GD228" s="111"/>
      <c r="GE228" s="111"/>
      <c r="GF228" s="111"/>
      <c r="GG228" s="111"/>
      <c r="GH228" s="111"/>
      <c r="GI228" s="111"/>
      <c r="GJ228" s="111"/>
      <c r="GK228" s="111"/>
      <c r="GL228" s="111"/>
      <c r="GM228" s="111"/>
      <c r="GN228" s="111"/>
      <c r="GO228" s="111"/>
      <c r="GP228" s="111"/>
      <c r="GQ228" s="111"/>
      <c r="GR228" s="111"/>
      <c r="GS228" s="111"/>
      <c r="GT228" s="111"/>
      <c r="GU228" s="111"/>
      <c r="GV228" s="111"/>
      <c r="GW228" s="111"/>
      <c r="GX228" s="111"/>
      <c r="GY228" s="111"/>
      <c r="GZ228" s="111"/>
      <c r="HA228" s="111"/>
      <c r="HB228" s="111"/>
      <c r="HC228" s="111"/>
      <c r="HD228" s="111"/>
      <c r="HE228" s="111"/>
      <c r="HF228" s="111"/>
      <c r="HG228" s="116"/>
      <c r="HH228" s="111"/>
      <c r="HI228" s="111"/>
      <c r="HJ228" s="111"/>
      <c r="HK228" s="111"/>
      <c r="HL228" s="111"/>
      <c r="HM228" s="111"/>
      <c r="HN228" s="111"/>
      <c r="HO228" s="111"/>
      <c r="HP228" s="111"/>
      <c r="HQ228" s="111"/>
      <c r="HR228" s="111"/>
      <c r="HS228" s="111"/>
      <c r="HT228" s="111"/>
      <c r="HU228" s="111"/>
      <c r="HV228" s="111"/>
      <c r="HW228" s="111"/>
      <c r="HX228" s="111"/>
      <c r="HY228" s="111"/>
      <c r="HZ228" s="111"/>
      <c r="IA228" s="111"/>
      <c r="IB228" s="111"/>
      <c r="IC228" s="111"/>
      <c r="ID228" s="111"/>
      <c r="IE228" s="111"/>
      <c r="IF228" s="111"/>
      <c r="IG228" s="111"/>
      <c r="IH228" s="111"/>
      <c r="II228" s="111"/>
      <c r="IJ228" s="111"/>
      <c r="IK228" s="111"/>
      <c r="IL228" s="111"/>
      <c r="IM228" s="111"/>
      <c r="IN228" s="111"/>
      <c r="IO228" s="111"/>
      <c r="IP228" s="111"/>
      <c r="IQ228" s="111"/>
      <c r="IR228" s="111"/>
      <c r="IS228" s="111"/>
      <c r="IT228" s="111"/>
      <c r="IU228" s="111"/>
      <c r="IV228" s="111"/>
      <c r="IW228" s="111"/>
      <c r="IX228" s="111"/>
      <c r="IY228" s="111"/>
      <c r="IZ228" s="111"/>
      <c r="JA228" s="111"/>
      <c r="JB228" s="111"/>
      <c r="JC228" s="111"/>
      <c r="JD228" s="111"/>
      <c r="JE228" s="111"/>
      <c r="JF228" s="111"/>
      <c r="JG228" s="111"/>
      <c r="JH228" s="111"/>
      <c r="JI228" s="111"/>
      <c r="JJ228" s="111"/>
      <c r="JK228" s="111"/>
      <c r="JL228" s="111"/>
      <c r="JM228" s="111"/>
      <c r="JN228" s="111"/>
      <c r="JO228" s="111"/>
      <c r="JP228" s="111"/>
      <c r="JQ228" s="111"/>
      <c r="JR228" s="111"/>
      <c r="JS228" s="111"/>
      <c r="JT228" s="111"/>
      <c r="JU228" s="111"/>
      <c r="JV228" s="111"/>
      <c r="JW228" s="111"/>
      <c r="JX228" s="111"/>
      <c r="JY228" s="111"/>
      <c r="JZ228" s="111"/>
      <c r="KA228" s="111"/>
      <c r="KB228" s="111"/>
      <c r="KC228" s="111"/>
      <c r="KD228" s="111"/>
      <c r="KE228" s="111"/>
      <c r="KF228" s="111"/>
      <c r="KG228" s="111"/>
      <c r="KH228" s="111"/>
      <c r="KI228" s="111"/>
      <c r="KJ228" s="111"/>
      <c r="KK228" s="111"/>
      <c r="KL228" s="111"/>
      <c r="KM228" s="111"/>
      <c r="KN228" s="111"/>
      <c r="KO228" s="111"/>
      <c r="KP228" s="111"/>
      <c r="KQ228" s="111"/>
      <c r="KR228" s="111"/>
      <c r="KS228" s="111"/>
      <c r="KT228" s="111"/>
      <c r="KU228" s="111"/>
      <c r="KV228" s="111"/>
      <c r="KW228" s="111"/>
      <c r="KX228" s="111"/>
      <c r="KY228" s="111"/>
      <c r="KZ228" s="111"/>
      <c r="LA228" s="111"/>
      <c r="LB228" s="111"/>
      <c r="LC228" s="111"/>
      <c r="LD228" s="111"/>
      <c r="LE228" s="111"/>
      <c r="LF228" s="111"/>
      <c r="LG228" s="111"/>
      <c r="LH228" s="111"/>
      <c r="LI228" s="111"/>
      <c r="LJ228" s="111"/>
      <c r="LK228" s="111"/>
      <c r="LL228" s="111"/>
      <c r="LM228" s="111"/>
      <c r="LN228" s="111"/>
      <c r="LO228" s="111"/>
      <c r="LP228" s="111"/>
      <c r="LQ228" s="111"/>
      <c r="LR228" s="111"/>
      <c r="LS228" s="111"/>
      <c r="LT228" s="111"/>
      <c r="LU228" s="111"/>
      <c r="LV228" s="111"/>
      <c r="LW228" s="111"/>
      <c r="LX228" s="111"/>
      <c r="LY228" s="111"/>
      <c r="LZ228" s="111"/>
      <c r="MA228" s="111"/>
      <c r="MB228" s="111"/>
      <c r="MC228" s="111"/>
      <c r="MD228" s="111"/>
      <c r="ME228" s="111"/>
      <c r="MF228" s="111"/>
      <c r="MG228" s="111"/>
      <c r="MH228" s="111"/>
      <c r="MI228" s="111"/>
      <c r="MJ228" s="111"/>
      <c r="MK228" s="111"/>
      <c r="ML228" s="111"/>
      <c r="MM228" s="111"/>
      <c r="MN228" s="111"/>
      <c r="MO228" s="111"/>
      <c r="MP228" s="111"/>
      <c r="MQ228" s="111"/>
      <c r="MR228" s="111"/>
      <c r="MS228" s="111"/>
      <c r="MT228" s="111"/>
      <c r="MU228" s="111"/>
      <c r="MV228" s="111"/>
      <c r="MW228" s="111"/>
      <c r="MX228" s="111"/>
      <c r="MY228" s="111"/>
      <c r="MZ228" s="111"/>
      <c r="NA228" s="111"/>
      <c r="NB228" s="111"/>
      <c r="NC228" s="111"/>
      <c r="ND228" s="111"/>
      <c r="NE228" s="111"/>
      <c r="NF228" s="111"/>
      <c r="NG228" s="111"/>
      <c r="NH228" s="111"/>
      <c r="NI228" s="111"/>
      <c r="NJ228" s="111"/>
      <c r="NK228" s="111"/>
      <c r="NL228" s="111"/>
      <c r="NM228" s="111"/>
      <c r="NN228" s="111"/>
      <c r="NO228" s="111"/>
      <c r="NP228" s="111"/>
      <c r="NQ228" s="111"/>
      <c r="NR228" s="111"/>
      <c r="NS228" s="111"/>
      <c r="NT228" s="111"/>
      <c r="NU228" s="111"/>
      <c r="NV228" s="111"/>
      <c r="NW228" s="111"/>
      <c r="NX228" s="111"/>
      <c r="NY228" s="111"/>
      <c r="NZ228" s="111"/>
      <c r="OA228" s="111"/>
      <c r="OB228" s="111"/>
      <c r="OC228" s="111"/>
      <c r="OD228" s="111"/>
      <c r="OE228" s="111"/>
      <c r="OF228" s="111"/>
      <c r="OG228" s="111"/>
      <c r="OH228" s="111"/>
      <c r="OI228" s="111"/>
      <c r="OJ228" s="111"/>
      <c r="OK228" s="111"/>
      <c r="OL228" s="111"/>
      <c r="OM228" s="111"/>
      <c r="ON228" s="111"/>
      <c r="OO228" s="111"/>
      <c r="OP228" s="111"/>
      <c r="OQ228" s="111"/>
      <c r="OR228" s="111"/>
      <c r="OS228" s="111"/>
      <c r="OT228" s="111"/>
      <c r="OU228" s="111"/>
      <c r="OV228" s="111"/>
      <c r="OW228" s="111"/>
      <c r="OX228" s="111"/>
      <c r="OY228" s="111"/>
      <c r="OZ228" s="111"/>
      <c r="PA228" s="111"/>
      <c r="PB228" s="111"/>
      <c r="PC228" s="111"/>
      <c r="PD228" s="111"/>
      <c r="PE228" s="111"/>
      <c r="PF228" s="111"/>
      <c r="PG228" s="111"/>
      <c r="PH228" s="111"/>
      <c r="PI228" s="111"/>
      <c r="PJ228" s="111"/>
      <c r="PK228" s="111"/>
      <c r="PL228" s="111"/>
      <c r="PM228" s="111"/>
      <c r="PN228" s="111"/>
      <c r="PO228" s="111"/>
      <c r="PP228" s="111"/>
      <c r="PQ228" s="111"/>
      <c r="PR228" s="111"/>
      <c r="PS228" s="111"/>
      <c r="PT228" s="111"/>
      <c r="PU228" s="111"/>
      <c r="PV228" s="111"/>
      <c r="PW228" s="111"/>
      <c r="PX228" s="111"/>
      <c r="PY228" s="111"/>
      <c r="PZ228" s="111"/>
      <c r="QA228" s="111"/>
      <c r="QB228" s="111"/>
      <c r="QC228" s="111"/>
      <c r="QD228" s="111"/>
      <c r="QE228" s="111"/>
      <c r="QF228" s="111"/>
      <c r="QG228" s="111"/>
      <c r="QH228" s="111"/>
      <c r="QI228" s="111"/>
      <c r="QJ228" s="111"/>
      <c r="QK228" s="111"/>
      <c r="QL228" s="111"/>
      <c r="QM228" s="111"/>
      <c r="QN228" s="111"/>
      <c r="QO228" s="111"/>
      <c r="QP228" s="111"/>
      <c r="QQ228" s="111"/>
      <c r="QR228" s="111"/>
      <c r="QS228" s="111"/>
      <c r="QT228" s="111"/>
      <c r="QU228" s="111"/>
      <c r="QV228" s="111"/>
      <c r="QW228" s="111"/>
      <c r="QX228" s="111"/>
      <c r="QY228" s="111"/>
      <c r="QZ228" s="111"/>
      <c r="RA228" s="111"/>
      <c r="RB228" s="111"/>
      <c r="RC228" s="111"/>
      <c r="RD228" s="111"/>
      <c r="RE228" s="111"/>
      <c r="RF228" s="111"/>
      <c r="RG228" s="111"/>
      <c r="RH228" s="111"/>
      <c r="RI228" s="111"/>
      <c r="RJ228" s="111"/>
      <c r="RK228" s="111"/>
      <c r="RL228" s="111"/>
      <c r="RM228" s="111"/>
      <c r="RN228" s="111"/>
      <c r="RO228" s="111"/>
      <c r="RP228" s="111"/>
      <c r="RQ228" s="111"/>
      <c r="RR228" s="111"/>
      <c r="RS228" s="111"/>
      <c r="RT228" s="111"/>
      <c r="RU228" s="111"/>
      <c r="RV228" s="111"/>
      <c r="RW228" s="111"/>
      <c r="RX228" s="111"/>
      <c r="RY228" s="111"/>
      <c r="RZ228" s="111"/>
      <c r="SA228" s="111"/>
      <c r="SB228" s="111"/>
      <c r="SC228" s="111"/>
      <c r="SD228" s="111"/>
      <c r="SE228" s="111"/>
      <c r="SF228" s="111"/>
      <c r="SG228" s="111"/>
      <c r="SH228" s="111"/>
      <c r="SI228" s="111"/>
      <c r="SJ228" s="111"/>
      <c r="SK228" s="111"/>
      <c r="SL228" s="111"/>
      <c r="SM228" s="111"/>
      <c r="SN228" s="111"/>
      <c r="SO228" s="111"/>
      <c r="SP228" s="111"/>
      <c r="SQ228" s="111"/>
      <c r="SR228" s="111"/>
      <c r="SS228" s="111"/>
      <c r="ST228" s="111"/>
      <c r="SU228" s="111"/>
      <c r="SV228" s="111"/>
      <c r="SW228" s="111"/>
      <c r="SX228" s="111"/>
      <c r="SY228" s="111"/>
      <c r="SZ228" s="111"/>
      <c r="TA228" s="111"/>
      <c r="TB228" s="111"/>
      <c r="TC228" s="111"/>
      <c r="TD228" s="111"/>
      <c r="TE228" s="111"/>
      <c r="TF228" s="111"/>
      <c r="TG228" s="111"/>
      <c r="TH228" s="111"/>
      <c r="TI228" s="111"/>
      <c r="TJ228" s="111"/>
      <c r="TK228" s="111"/>
      <c r="TL228" s="111"/>
      <c r="TM228" s="111"/>
      <c r="TN228" s="111"/>
    </row>
    <row r="229" spans="1:534" x14ac:dyDescent="0.2">
      <c r="A229" s="111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7"/>
      <c r="CC229" s="117"/>
      <c r="CD229" s="111"/>
      <c r="CE229" s="111"/>
      <c r="CF229" s="111"/>
      <c r="CG229" s="117"/>
      <c r="CH229" s="117"/>
      <c r="CI229" s="111"/>
      <c r="CJ229" s="111"/>
      <c r="CK229" s="111"/>
      <c r="CL229" s="117"/>
      <c r="CM229" s="111"/>
      <c r="CN229" s="117"/>
      <c r="CO229" s="117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  <c r="DJ229" s="111"/>
      <c r="DK229" s="111"/>
      <c r="DL229" s="111"/>
      <c r="DM229" s="111"/>
      <c r="DN229" s="111"/>
      <c r="DO229" s="111"/>
      <c r="DP229" s="111"/>
      <c r="DQ229" s="111"/>
      <c r="DR229" s="111"/>
      <c r="DS229" s="111"/>
      <c r="DT229" s="111"/>
      <c r="DU229" s="111"/>
      <c r="DV229" s="111"/>
      <c r="DW229" s="111"/>
      <c r="DX229" s="111"/>
      <c r="DY229" s="111"/>
      <c r="DZ229" s="111"/>
      <c r="EA229" s="111"/>
      <c r="EB229" s="111"/>
      <c r="EC229" s="111"/>
      <c r="ED229" s="111"/>
      <c r="EE229" s="111"/>
      <c r="EF229" s="111"/>
      <c r="EG229" s="111"/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11"/>
      <c r="FG229" s="111"/>
      <c r="FH229" s="111"/>
      <c r="FI229" s="111"/>
      <c r="FJ229" s="111"/>
      <c r="FK229" s="111"/>
      <c r="FL229" s="111"/>
      <c r="FM229" s="111"/>
      <c r="FN229" s="111"/>
      <c r="FO229" s="111"/>
      <c r="FP229" s="111"/>
      <c r="FQ229" s="111"/>
      <c r="FR229" s="111"/>
      <c r="FS229" s="111"/>
      <c r="FT229" s="111"/>
      <c r="FU229" s="111"/>
      <c r="FV229" s="111"/>
      <c r="FW229" s="111"/>
      <c r="FX229" s="111"/>
      <c r="FY229" s="111"/>
      <c r="FZ229" s="111"/>
      <c r="GA229" s="111"/>
      <c r="GB229" s="111"/>
      <c r="GC229" s="111"/>
      <c r="GD229" s="111"/>
      <c r="GE229" s="111"/>
      <c r="GF229" s="111"/>
      <c r="GG229" s="111"/>
      <c r="GH229" s="111"/>
      <c r="GI229" s="111"/>
      <c r="GJ229" s="111"/>
      <c r="GK229" s="111"/>
      <c r="GL229" s="111"/>
      <c r="GM229" s="111"/>
      <c r="GN229" s="111"/>
      <c r="GO229" s="111"/>
      <c r="GP229" s="111"/>
      <c r="GQ229" s="111"/>
      <c r="GR229" s="111"/>
      <c r="GS229" s="111"/>
      <c r="GT229" s="111"/>
      <c r="GU229" s="111"/>
      <c r="GV229" s="111"/>
      <c r="GW229" s="111"/>
      <c r="GX229" s="111"/>
      <c r="GY229" s="111"/>
      <c r="GZ229" s="111"/>
      <c r="HA229" s="111"/>
      <c r="HB229" s="111"/>
      <c r="HC229" s="111"/>
      <c r="HD229" s="111"/>
      <c r="HE229" s="111"/>
      <c r="HF229" s="111"/>
      <c r="HG229" s="116"/>
      <c r="HH229" s="111"/>
      <c r="HI229" s="111"/>
      <c r="HJ229" s="111"/>
      <c r="HK229" s="111"/>
      <c r="HL229" s="111"/>
      <c r="HM229" s="111"/>
      <c r="HN229" s="111"/>
      <c r="HO229" s="111"/>
      <c r="HP229" s="111"/>
      <c r="HQ229" s="111"/>
      <c r="HR229" s="111"/>
      <c r="HS229" s="111"/>
      <c r="HT229" s="111"/>
      <c r="HU229" s="111"/>
      <c r="HV229" s="111"/>
      <c r="HW229" s="111"/>
      <c r="HX229" s="111"/>
      <c r="HY229" s="111"/>
      <c r="HZ229" s="111"/>
      <c r="IA229" s="111"/>
      <c r="IB229" s="111"/>
      <c r="IC229" s="111"/>
      <c r="ID229" s="111"/>
      <c r="IE229" s="111"/>
      <c r="IF229" s="111"/>
      <c r="IG229" s="111"/>
      <c r="IH229" s="111"/>
      <c r="II229" s="111"/>
      <c r="IJ229" s="111"/>
      <c r="IK229" s="111"/>
      <c r="IL229" s="111"/>
      <c r="IM229" s="111"/>
      <c r="IN229" s="111"/>
      <c r="IO229" s="111"/>
      <c r="IP229" s="111"/>
      <c r="IQ229" s="111"/>
      <c r="IR229" s="111"/>
      <c r="IS229" s="111"/>
      <c r="IT229" s="111"/>
      <c r="IU229" s="111"/>
      <c r="IV229" s="111"/>
      <c r="IW229" s="111"/>
      <c r="IX229" s="111"/>
      <c r="IY229" s="111"/>
      <c r="IZ229" s="111"/>
      <c r="JA229" s="111"/>
      <c r="JB229" s="111"/>
      <c r="JC229" s="111"/>
      <c r="JD229" s="111"/>
      <c r="JE229" s="111"/>
      <c r="JF229" s="111"/>
      <c r="JG229" s="111"/>
      <c r="JH229" s="111"/>
      <c r="JI229" s="111"/>
      <c r="JJ229" s="111"/>
      <c r="JK229" s="111"/>
      <c r="JL229" s="111"/>
      <c r="JM229" s="111"/>
      <c r="JN229" s="111"/>
      <c r="JO229" s="111"/>
      <c r="JP229" s="111"/>
      <c r="JQ229" s="111"/>
      <c r="JR229" s="111"/>
      <c r="JS229" s="111"/>
      <c r="JT229" s="111"/>
      <c r="JU229" s="111"/>
      <c r="JV229" s="111"/>
      <c r="JW229" s="111"/>
      <c r="JX229" s="111"/>
      <c r="JY229" s="111"/>
      <c r="JZ229" s="111"/>
      <c r="KA229" s="111"/>
      <c r="KB229" s="111"/>
      <c r="KC229" s="111"/>
      <c r="KD229" s="111"/>
      <c r="KE229" s="111"/>
      <c r="KF229" s="111"/>
      <c r="KG229" s="111"/>
      <c r="KH229" s="111"/>
      <c r="KI229" s="111"/>
      <c r="KJ229" s="111"/>
      <c r="KK229" s="111"/>
      <c r="KL229" s="111"/>
      <c r="KM229" s="111"/>
      <c r="KN229" s="111"/>
      <c r="KO229" s="111"/>
      <c r="KP229" s="111"/>
      <c r="KQ229" s="111"/>
      <c r="KR229" s="111"/>
      <c r="KS229" s="111"/>
      <c r="KT229" s="111"/>
      <c r="KU229" s="111"/>
      <c r="KV229" s="111"/>
      <c r="KW229" s="111"/>
      <c r="KX229" s="111"/>
      <c r="KY229" s="111"/>
      <c r="KZ229" s="111"/>
      <c r="LA229" s="111"/>
      <c r="LB229" s="111"/>
      <c r="LC229" s="111"/>
      <c r="LD229" s="111"/>
      <c r="LE229" s="111"/>
      <c r="LF229" s="111"/>
      <c r="LG229" s="111"/>
      <c r="LH229" s="111"/>
      <c r="LI229" s="111"/>
      <c r="LJ229" s="111"/>
      <c r="LK229" s="111"/>
      <c r="LL229" s="111"/>
      <c r="LM229" s="111"/>
      <c r="LN229" s="111"/>
      <c r="LO229" s="111"/>
      <c r="LP229" s="111"/>
      <c r="LQ229" s="111"/>
      <c r="LR229" s="111"/>
      <c r="LS229" s="111"/>
      <c r="LT229" s="111"/>
      <c r="LU229" s="111"/>
      <c r="LV229" s="111"/>
      <c r="LW229" s="111"/>
      <c r="LX229" s="111"/>
      <c r="LY229" s="111"/>
      <c r="LZ229" s="111"/>
      <c r="MA229" s="111"/>
      <c r="MB229" s="111"/>
      <c r="MC229" s="111"/>
      <c r="MD229" s="111"/>
      <c r="ME229" s="111"/>
      <c r="MF229" s="111"/>
      <c r="MG229" s="111"/>
      <c r="MH229" s="111"/>
      <c r="MI229" s="111"/>
      <c r="MJ229" s="111"/>
      <c r="MK229" s="111"/>
      <c r="ML229" s="111"/>
      <c r="MM229" s="111"/>
      <c r="MN229" s="111"/>
      <c r="MO229" s="111"/>
      <c r="MP229" s="111"/>
      <c r="MQ229" s="111"/>
      <c r="MR229" s="111"/>
      <c r="MS229" s="111"/>
      <c r="MT229" s="111"/>
      <c r="MU229" s="111"/>
      <c r="MV229" s="111"/>
      <c r="MW229" s="111"/>
      <c r="MX229" s="111"/>
      <c r="MY229" s="111"/>
      <c r="MZ229" s="111"/>
      <c r="NA229" s="111"/>
      <c r="NB229" s="111"/>
      <c r="NC229" s="111"/>
      <c r="ND229" s="111"/>
      <c r="NE229" s="111"/>
      <c r="NF229" s="111"/>
      <c r="NG229" s="111"/>
      <c r="NH229" s="111"/>
      <c r="NI229" s="111"/>
      <c r="NJ229" s="111"/>
      <c r="NK229" s="111"/>
      <c r="NL229" s="111"/>
      <c r="NM229" s="111"/>
      <c r="NN229" s="111"/>
      <c r="NO229" s="111"/>
      <c r="NP229" s="111"/>
      <c r="NQ229" s="111"/>
      <c r="NR229" s="111"/>
      <c r="NS229" s="111"/>
      <c r="NT229" s="111"/>
      <c r="NU229" s="111"/>
      <c r="NV229" s="111"/>
      <c r="NW229" s="111"/>
      <c r="NX229" s="111"/>
      <c r="NY229" s="111"/>
      <c r="NZ229" s="111"/>
      <c r="OA229" s="111"/>
      <c r="OB229" s="111"/>
      <c r="OC229" s="111"/>
      <c r="OD229" s="111"/>
      <c r="OE229" s="111"/>
      <c r="OF229" s="111"/>
      <c r="OG229" s="111"/>
      <c r="OH229" s="111"/>
      <c r="OI229" s="111"/>
      <c r="OJ229" s="111"/>
      <c r="OK229" s="111"/>
      <c r="OL229" s="111"/>
      <c r="OM229" s="111"/>
      <c r="ON229" s="111"/>
      <c r="OO229" s="111"/>
      <c r="OP229" s="111"/>
      <c r="OQ229" s="111"/>
      <c r="OR229" s="111"/>
      <c r="OS229" s="111"/>
      <c r="OT229" s="111"/>
      <c r="OU229" s="111"/>
      <c r="OV229" s="111"/>
      <c r="OW229" s="111"/>
      <c r="OX229" s="111"/>
      <c r="OY229" s="111"/>
      <c r="OZ229" s="111"/>
      <c r="PA229" s="111"/>
      <c r="PB229" s="111"/>
      <c r="PC229" s="111"/>
      <c r="PD229" s="111"/>
      <c r="PE229" s="111"/>
      <c r="PF229" s="111"/>
      <c r="PG229" s="111"/>
      <c r="PH229" s="111"/>
      <c r="PI229" s="111"/>
      <c r="PJ229" s="111"/>
      <c r="PK229" s="111"/>
      <c r="PL229" s="111"/>
      <c r="PM229" s="111"/>
      <c r="PN229" s="111"/>
      <c r="PO229" s="111"/>
      <c r="PP229" s="111"/>
      <c r="PQ229" s="111"/>
      <c r="PR229" s="111"/>
      <c r="PS229" s="111"/>
      <c r="PT229" s="111"/>
      <c r="PU229" s="111"/>
      <c r="PV229" s="111"/>
      <c r="PW229" s="111"/>
      <c r="PX229" s="111"/>
      <c r="PY229" s="111"/>
      <c r="PZ229" s="111"/>
      <c r="QA229" s="111"/>
      <c r="QB229" s="111"/>
      <c r="QC229" s="111"/>
      <c r="QD229" s="111"/>
      <c r="QE229" s="111"/>
      <c r="QF229" s="111"/>
      <c r="QG229" s="111"/>
      <c r="QH229" s="111"/>
      <c r="QI229" s="111"/>
      <c r="QJ229" s="111"/>
      <c r="QK229" s="111"/>
      <c r="QL229" s="111"/>
      <c r="QM229" s="111"/>
      <c r="QN229" s="111"/>
      <c r="QO229" s="111"/>
      <c r="QP229" s="111"/>
      <c r="QQ229" s="111"/>
      <c r="QR229" s="111"/>
      <c r="QS229" s="111"/>
      <c r="QT229" s="111"/>
      <c r="QU229" s="111"/>
      <c r="QV229" s="111"/>
      <c r="QW229" s="111"/>
      <c r="QX229" s="111"/>
      <c r="QY229" s="111"/>
      <c r="QZ229" s="111"/>
      <c r="RA229" s="111"/>
      <c r="RB229" s="111"/>
      <c r="RC229" s="111"/>
      <c r="RD229" s="111"/>
      <c r="RE229" s="111"/>
      <c r="RF229" s="111"/>
      <c r="RG229" s="111"/>
      <c r="RH229" s="111"/>
      <c r="RI229" s="111"/>
      <c r="RJ229" s="111"/>
      <c r="RK229" s="111"/>
      <c r="RL229" s="111"/>
      <c r="RM229" s="111"/>
      <c r="RN229" s="111"/>
      <c r="RO229" s="111"/>
      <c r="RP229" s="111"/>
      <c r="RQ229" s="111"/>
      <c r="RR229" s="111"/>
      <c r="RS229" s="111"/>
      <c r="RT229" s="111"/>
      <c r="RU229" s="111"/>
      <c r="RV229" s="111"/>
      <c r="RW229" s="111"/>
      <c r="RX229" s="111"/>
      <c r="RY229" s="111"/>
      <c r="RZ229" s="111"/>
      <c r="SA229" s="111"/>
      <c r="SB229" s="111"/>
      <c r="SC229" s="111"/>
      <c r="SD229" s="111"/>
      <c r="SE229" s="111"/>
      <c r="SF229" s="111"/>
      <c r="SG229" s="111"/>
      <c r="SH229" s="111"/>
      <c r="SI229" s="111"/>
      <c r="SJ229" s="111"/>
      <c r="SK229" s="111"/>
      <c r="SL229" s="111"/>
      <c r="SM229" s="111"/>
      <c r="SN229" s="111"/>
      <c r="SO229" s="111"/>
      <c r="SP229" s="111"/>
      <c r="SQ229" s="111"/>
      <c r="SR229" s="111"/>
      <c r="SS229" s="111"/>
      <c r="ST229" s="111"/>
      <c r="SU229" s="111"/>
      <c r="SV229" s="111"/>
      <c r="SW229" s="111"/>
      <c r="SX229" s="111"/>
      <c r="SY229" s="111"/>
      <c r="SZ229" s="111"/>
      <c r="TA229" s="111"/>
      <c r="TB229" s="111"/>
      <c r="TC229" s="111"/>
      <c r="TD229" s="111"/>
      <c r="TE229" s="111"/>
      <c r="TF229" s="111"/>
      <c r="TG229" s="111"/>
      <c r="TH229" s="111"/>
      <c r="TI229" s="111"/>
      <c r="TJ229" s="111"/>
      <c r="TK229" s="111"/>
      <c r="TL229" s="111"/>
      <c r="TM229" s="111"/>
      <c r="TN229" s="111"/>
    </row>
    <row r="230" spans="1:534" x14ac:dyDescent="0.2">
      <c r="A230" s="111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7"/>
      <c r="CC230" s="117"/>
      <c r="CD230" s="111"/>
      <c r="CE230" s="111"/>
      <c r="CF230" s="111"/>
      <c r="CG230" s="117"/>
      <c r="CH230" s="117"/>
      <c r="CI230" s="111"/>
      <c r="CJ230" s="111"/>
      <c r="CK230" s="111"/>
      <c r="CL230" s="117"/>
      <c r="CM230" s="111"/>
      <c r="CN230" s="117"/>
      <c r="CO230" s="117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1"/>
      <c r="DM230" s="111"/>
      <c r="DN230" s="111"/>
      <c r="DO230" s="111"/>
      <c r="DP230" s="111"/>
      <c r="DQ230" s="111"/>
      <c r="DR230" s="111"/>
      <c r="DS230" s="111"/>
      <c r="DT230" s="111"/>
      <c r="DU230" s="111"/>
      <c r="DV230" s="111"/>
      <c r="DW230" s="111"/>
      <c r="DX230" s="111"/>
      <c r="DY230" s="111"/>
      <c r="DZ230" s="111"/>
      <c r="EA230" s="111"/>
      <c r="EB230" s="111"/>
      <c r="EC230" s="111"/>
      <c r="ED230" s="111"/>
      <c r="EE230" s="111"/>
      <c r="EF230" s="111"/>
      <c r="EG230" s="111"/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11"/>
      <c r="FG230" s="111"/>
      <c r="FH230" s="111"/>
      <c r="FI230" s="111"/>
      <c r="FJ230" s="111"/>
      <c r="FK230" s="111"/>
      <c r="FL230" s="111"/>
      <c r="FM230" s="111"/>
      <c r="FN230" s="111"/>
      <c r="FO230" s="111"/>
      <c r="FP230" s="111"/>
      <c r="FQ230" s="111"/>
      <c r="FR230" s="111"/>
      <c r="FS230" s="111"/>
      <c r="FT230" s="111"/>
      <c r="FU230" s="111"/>
      <c r="FV230" s="111"/>
      <c r="FW230" s="111"/>
      <c r="FX230" s="111"/>
      <c r="FY230" s="111"/>
      <c r="FZ230" s="111"/>
      <c r="GA230" s="111"/>
      <c r="GB230" s="111"/>
      <c r="GC230" s="111"/>
      <c r="GD230" s="111"/>
      <c r="GE230" s="111"/>
      <c r="GF230" s="111"/>
      <c r="GG230" s="111"/>
      <c r="GH230" s="111"/>
      <c r="GI230" s="111"/>
      <c r="GJ230" s="111"/>
      <c r="GK230" s="111"/>
      <c r="GL230" s="111"/>
      <c r="GM230" s="111"/>
      <c r="GN230" s="111"/>
      <c r="GO230" s="111"/>
      <c r="GP230" s="111"/>
      <c r="GQ230" s="111"/>
      <c r="GR230" s="111"/>
      <c r="GS230" s="111"/>
      <c r="GT230" s="111"/>
      <c r="GU230" s="111"/>
      <c r="GV230" s="111"/>
      <c r="GW230" s="111"/>
      <c r="GX230" s="111"/>
      <c r="GY230" s="111"/>
      <c r="GZ230" s="111"/>
      <c r="HA230" s="111"/>
      <c r="HB230" s="111"/>
      <c r="HC230" s="111"/>
      <c r="HD230" s="111"/>
      <c r="HE230" s="111"/>
      <c r="HF230" s="111"/>
      <c r="HG230" s="116"/>
      <c r="HH230" s="111"/>
      <c r="HI230" s="111"/>
      <c r="HJ230" s="111"/>
      <c r="HK230" s="111"/>
      <c r="HL230" s="111"/>
      <c r="HM230" s="111"/>
      <c r="HN230" s="111"/>
      <c r="HO230" s="111"/>
      <c r="HP230" s="111"/>
      <c r="HQ230" s="111"/>
      <c r="HR230" s="111"/>
      <c r="HS230" s="111"/>
      <c r="HT230" s="111"/>
      <c r="HU230" s="111"/>
      <c r="HV230" s="111"/>
      <c r="HW230" s="111"/>
      <c r="HX230" s="111"/>
      <c r="HY230" s="111"/>
      <c r="HZ230" s="111"/>
      <c r="IA230" s="111"/>
      <c r="IB230" s="111"/>
      <c r="IC230" s="111"/>
      <c r="ID230" s="111"/>
      <c r="IE230" s="111"/>
      <c r="IF230" s="111"/>
      <c r="IG230" s="111"/>
      <c r="IH230" s="111"/>
      <c r="II230" s="111"/>
      <c r="IJ230" s="111"/>
      <c r="IK230" s="111"/>
      <c r="IL230" s="111"/>
      <c r="IM230" s="111"/>
      <c r="IN230" s="111"/>
      <c r="IO230" s="111"/>
      <c r="IP230" s="111"/>
      <c r="IQ230" s="111"/>
      <c r="IR230" s="111"/>
      <c r="IS230" s="111"/>
      <c r="IT230" s="111"/>
      <c r="IU230" s="111"/>
      <c r="IV230" s="111"/>
      <c r="IW230" s="111"/>
      <c r="IX230" s="111"/>
      <c r="IY230" s="111"/>
      <c r="IZ230" s="111"/>
      <c r="JA230" s="111"/>
      <c r="JB230" s="111"/>
      <c r="JC230" s="111"/>
      <c r="JD230" s="111"/>
      <c r="JE230" s="111"/>
      <c r="JF230" s="111"/>
      <c r="JG230" s="111"/>
      <c r="JH230" s="111"/>
      <c r="JI230" s="111"/>
      <c r="JJ230" s="111"/>
      <c r="JK230" s="111"/>
      <c r="JL230" s="111"/>
      <c r="JM230" s="111"/>
      <c r="JN230" s="111"/>
      <c r="JO230" s="111"/>
      <c r="JP230" s="111"/>
      <c r="JQ230" s="111"/>
      <c r="JR230" s="111"/>
      <c r="JS230" s="111"/>
      <c r="JT230" s="111"/>
      <c r="JU230" s="111"/>
      <c r="JV230" s="111"/>
      <c r="JW230" s="111"/>
      <c r="JX230" s="111"/>
      <c r="JY230" s="111"/>
      <c r="JZ230" s="111"/>
      <c r="KA230" s="111"/>
      <c r="KB230" s="111"/>
      <c r="KC230" s="111"/>
      <c r="KD230" s="111"/>
      <c r="KE230" s="111"/>
      <c r="KF230" s="111"/>
      <c r="KG230" s="111"/>
      <c r="KH230" s="111"/>
      <c r="KI230" s="111"/>
      <c r="KJ230" s="111"/>
      <c r="KK230" s="111"/>
      <c r="KL230" s="111"/>
      <c r="KM230" s="111"/>
      <c r="KN230" s="111"/>
      <c r="KO230" s="111"/>
      <c r="KP230" s="111"/>
      <c r="KQ230" s="111"/>
      <c r="KR230" s="111"/>
      <c r="KS230" s="111"/>
      <c r="KT230" s="111"/>
      <c r="KU230" s="111"/>
      <c r="KV230" s="111"/>
      <c r="KW230" s="111"/>
      <c r="KX230" s="111"/>
      <c r="KY230" s="111"/>
      <c r="KZ230" s="111"/>
      <c r="LA230" s="111"/>
      <c r="LB230" s="111"/>
      <c r="LC230" s="111"/>
      <c r="LD230" s="111"/>
      <c r="LE230" s="111"/>
      <c r="LF230" s="111"/>
      <c r="LG230" s="111"/>
      <c r="LH230" s="111"/>
      <c r="LI230" s="111"/>
      <c r="LJ230" s="111"/>
      <c r="LK230" s="111"/>
      <c r="LL230" s="111"/>
      <c r="LM230" s="111"/>
      <c r="LN230" s="111"/>
      <c r="LO230" s="111"/>
      <c r="LP230" s="111"/>
      <c r="LQ230" s="111"/>
      <c r="LR230" s="111"/>
      <c r="LS230" s="111"/>
      <c r="LT230" s="111"/>
      <c r="LU230" s="111"/>
      <c r="LV230" s="111"/>
      <c r="LW230" s="111"/>
      <c r="LX230" s="111"/>
      <c r="LY230" s="111"/>
      <c r="LZ230" s="111"/>
      <c r="MA230" s="111"/>
      <c r="MB230" s="111"/>
      <c r="MC230" s="111"/>
      <c r="MD230" s="111"/>
      <c r="ME230" s="111"/>
      <c r="MF230" s="111"/>
      <c r="MG230" s="111"/>
      <c r="MH230" s="111"/>
      <c r="MI230" s="111"/>
      <c r="MJ230" s="111"/>
      <c r="MK230" s="111"/>
      <c r="ML230" s="111"/>
      <c r="MM230" s="111"/>
      <c r="MN230" s="111"/>
      <c r="MO230" s="111"/>
      <c r="MP230" s="111"/>
      <c r="MQ230" s="111"/>
      <c r="MR230" s="111"/>
      <c r="MS230" s="111"/>
      <c r="MT230" s="111"/>
      <c r="MU230" s="111"/>
      <c r="MV230" s="111"/>
      <c r="MW230" s="111"/>
      <c r="MX230" s="111"/>
      <c r="MY230" s="111"/>
      <c r="MZ230" s="111"/>
      <c r="NA230" s="111"/>
      <c r="NB230" s="111"/>
      <c r="NC230" s="111"/>
      <c r="ND230" s="111"/>
      <c r="NE230" s="111"/>
      <c r="NF230" s="111"/>
      <c r="NG230" s="111"/>
      <c r="NH230" s="111"/>
      <c r="NI230" s="111"/>
      <c r="NJ230" s="111"/>
      <c r="NK230" s="111"/>
      <c r="NL230" s="111"/>
      <c r="NM230" s="111"/>
      <c r="NN230" s="111"/>
      <c r="NO230" s="111"/>
      <c r="NP230" s="111"/>
      <c r="NQ230" s="111"/>
      <c r="NR230" s="111"/>
      <c r="NS230" s="111"/>
      <c r="NT230" s="111"/>
      <c r="NU230" s="111"/>
      <c r="NV230" s="111"/>
      <c r="NW230" s="111"/>
      <c r="NX230" s="111"/>
      <c r="NY230" s="111"/>
      <c r="NZ230" s="111"/>
      <c r="OA230" s="111"/>
      <c r="OB230" s="111"/>
      <c r="OC230" s="111"/>
      <c r="OD230" s="111"/>
      <c r="OE230" s="111"/>
      <c r="OF230" s="111"/>
      <c r="OG230" s="111"/>
      <c r="OH230" s="111"/>
      <c r="OI230" s="111"/>
      <c r="OJ230" s="111"/>
      <c r="OK230" s="111"/>
      <c r="OL230" s="111"/>
      <c r="OM230" s="111"/>
      <c r="ON230" s="111"/>
      <c r="OO230" s="111"/>
      <c r="OP230" s="111"/>
      <c r="OQ230" s="111"/>
      <c r="OR230" s="111"/>
      <c r="OS230" s="111"/>
      <c r="OT230" s="111"/>
      <c r="OU230" s="111"/>
      <c r="OV230" s="111"/>
      <c r="OW230" s="111"/>
      <c r="OX230" s="111"/>
      <c r="OY230" s="111"/>
      <c r="OZ230" s="111"/>
      <c r="PA230" s="111"/>
      <c r="PB230" s="111"/>
      <c r="PC230" s="111"/>
      <c r="PD230" s="111"/>
      <c r="PE230" s="111"/>
      <c r="PF230" s="111"/>
      <c r="PG230" s="111"/>
      <c r="PH230" s="111"/>
      <c r="PI230" s="111"/>
      <c r="PJ230" s="111"/>
      <c r="PK230" s="111"/>
      <c r="PL230" s="111"/>
      <c r="PM230" s="111"/>
      <c r="PN230" s="111"/>
      <c r="PO230" s="111"/>
      <c r="PP230" s="111"/>
      <c r="PQ230" s="111"/>
      <c r="PR230" s="111"/>
      <c r="PS230" s="111"/>
      <c r="PT230" s="111"/>
      <c r="PU230" s="111"/>
      <c r="PV230" s="111"/>
      <c r="PW230" s="111"/>
      <c r="PX230" s="111"/>
      <c r="PY230" s="111"/>
      <c r="PZ230" s="111"/>
      <c r="QA230" s="111"/>
      <c r="QB230" s="111"/>
      <c r="QC230" s="111"/>
      <c r="QD230" s="111"/>
      <c r="QE230" s="111"/>
      <c r="QF230" s="111"/>
      <c r="QG230" s="111"/>
      <c r="QH230" s="111"/>
      <c r="QI230" s="111"/>
      <c r="QJ230" s="111"/>
      <c r="QK230" s="111"/>
      <c r="QL230" s="111"/>
      <c r="QM230" s="111"/>
      <c r="QN230" s="111"/>
      <c r="QO230" s="111"/>
      <c r="QP230" s="111"/>
      <c r="QQ230" s="111"/>
      <c r="QR230" s="111"/>
      <c r="QS230" s="111"/>
      <c r="QT230" s="111"/>
      <c r="QU230" s="111"/>
      <c r="QV230" s="111"/>
      <c r="QW230" s="111"/>
      <c r="QX230" s="111"/>
      <c r="QY230" s="111"/>
      <c r="QZ230" s="111"/>
      <c r="RA230" s="111"/>
      <c r="RB230" s="111"/>
      <c r="RC230" s="111"/>
      <c r="RD230" s="111"/>
      <c r="RE230" s="111"/>
      <c r="RF230" s="111"/>
      <c r="RG230" s="111"/>
      <c r="RH230" s="111"/>
      <c r="RI230" s="111"/>
      <c r="RJ230" s="111"/>
      <c r="RK230" s="111"/>
      <c r="RL230" s="111"/>
      <c r="RM230" s="111"/>
      <c r="RN230" s="111"/>
      <c r="RO230" s="111"/>
      <c r="RP230" s="111"/>
      <c r="RQ230" s="111"/>
      <c r="RR230" s="111"/>
      <c r="RS230" s="111"/>
      <c r="RT230" s="111"/>
      <c r="RU230" s="111"/>
      <c r="RV230" s="111"/>
      <c r="RW230" s="111"/>
      <c r="RX230" s="111"/>
      <c r="RY230" s="111"/>
      <c r="RZ230" s="111"/>
      <c r="SA230" s="111"/>
      <c r="SB230" s="111"/>
      <c r="SC230" s="111"/>
      <c r="SD230" s="111"/>
      <c r="SE230" s="111"/>
      <c r="SF230" s="111"/>
      <c r="SG230" s="111"/>
      <c r="SH230" s="111"/>
      <c r="SI230" s="111"/>
      <c r="SJ230" s="111"/>
      <c r="SK230" s="111"/>
      <c r="SL230" s="111"/>
      <c r="SM230" s="111"/>
      <c r="SN230" s="111"/>
      <c r="SO230" s="111"/>
      <c r="SP230" s="111"/>
      <c r="SQ230" s="111"/>
      <c r="SR230" s="111"/>
      <c r="SS230" s="111"/>
      <c r="ST230" s="111"/>
      <c r="SU230" s="111"/>
      <c r="SV230" s="111"/>
      <c r="SW230" s="111"/>
      <c r="SX230" s="111"/>
      <c r="SY230" s="111"/>
      <c r="SZ230" s="111"/>
      <c r="TA230" s="111"/>
      <c r="TB230" s="111"/>
      <c r="TC230" s="111"/>
      <c r="TD230" s="111"/>
      <c r="TE230" s="111"/>
      <c r="TF230" s="111"/>
      <c r="TG230" s="111"/>
      <c r="TH230" s="111"/>
      <c r="TI230" s="111"/>
      <c r="TJ230" s="111"/>
      <c r="TK230" s="111"/>
      <c r="TL230" s="111"/>
      <c r="TM230" s="111"/>
      <c r="TN230" s="111"/>
    </row>
    <row r="231" spans="1:534" x14ac:dyDescent="0.2">
      <c r="A231" s="111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7"/>
      <c r="CC231" s="117"/>
      <c r="CD231" s="111"/>
      <c r="CE231" s="111"/>
      <c r="CF231" s="111"/>
      <c r="CG231" s="117"/>
      <c r="CH231" s="117"/>
      <c r="CI231" s="111"/>
      <c r="CJ231" s="111"/>
      <c r="CK231" s="111"/>
      <c r="CL231" s="117"/>
      <c r="CM231" s="111"/>
      <c r="CN231" s="117"/>
      <c r="CO231" s="117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  <c r="DJ231" s="111"/>
      <c r="DK231" s="111"/>
      <c r="DL231" s="111"/>
      <c r="DM231" s="111"/>
      <c r="DN231" s="111"/>
      <c r="DO231" s="111"/>
      <c r="DP231" s="111"/>
      <c r="DQ231" s="111"/>
      <c r="DR231" s="111"/>
      <c r="DS231" s="111"/>
      <c r="DT231" s="111"/>
      <c r="DU231" s="111"/>
      <c r="DV231" s="111"/>
      <c r="DW231" s="111"/>
      <c r="DX231" s="111"/>
      <c r="DY231" s="111"/>
      <c r="DZ231" s="111"/>
      <c r="EA231" s="111"/>
      <c r="EB231" s="111"/>
      <c r="EC231" s="111"/>
      <c r="ED231" s="111"/>
      <c r="EE231" s="111"/>
      <c r="EF231" s="111"/>
      <c r="EG231" s="111"/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11"/>
      <c r="FG231" s="111"/>
      <c r="FH231" s="111"/>
      <c r="FI231" s="111"/>
      <c r="FJ231" s="111"/>
      <c r="FK231" s="111"/>
      <c r="FL231" s="111"/>
      <c r="FM231" s="111"/>
      <c r="FN231" s="111"/>
      <c r="FO231" s="111"/>
      <c r="FP231" s="111"/>
      <c r="FQ231" s="111"/>
      <c r="FR231" s="111"/>
      <c r="FS231" s="111"/>
      <c r="FT231" s="111"/>
      <c r="FU231" s="111"/>
      <c r="FV231" s="111"/>
      <c r="FW231" s="111"/>
      <c r="FX231" s="111"/>
      <c r="FY231" s="111"/>
      <c r="FZ231" s="111"/>
      <c r="GA231" s="111"/>
      <c r="GB231" s="111"/>
      <c r="GC231" s="111"/>
      <c r="GD231" s="111"/>
      <c r="GE231" s="111"/>
      <c r="GF231" s="111"/>
      <c r="GG231" s="111"/>
      <c r="GH231" s="111"/>
      <c r="GI231" s="111"/>
      <c r="GJ231" s="111"/>
      <c r="GK231" s="111"/>
      <c r="GL231" s="111"/>
      <c r="GM231" s="111"/>
      <c r="GN231" s="111"/>
      <c r="GO231" s="111"/>
      <c r="GP231" s="111"/>
      <c r="GQ231" s="111"/>
      <c r="GR231" s="111"/>
      <c r="GS231" s="111"/>
      <c r="GT231" s="111"/>
      <c r="GU231" s="111"/>
      <c r="GV231" s="111"/>
      <c r="GW231" s="111"/>
      <c r="GX231" s="111"/>
      <c r="GY231" s="111"/>
      <c r="GZ231" s="111"/>
      <c r="HA231" s="111"/>
      <c r="HB231" s="111"/>
      <c r="HC231" s="111"/>
      <c r="HD231" s="111"/>
      <c r="HE231" s="111"/>
      <c r="HF231" s="111"/>
      <c r="HG231" s="116"/>
      <c r="HH231" s="111"/>
      <c r="HI231" s="111"/>
      <c r="HJ231" s="111"/>
      <c r="HK231" s="111"/>
      <c r="HL231" s="111"/>
      <c r="HM231" s="111"/>
      <c r="HN231" s="111"/>
      <c r="HO231" s="111"/>
      <c r="HP231" s="111"/>
      <c r="HQ231" s="111"/>
      <c r="HR231" s="111"/>
      <c r="HS231" s="111"/>
      <c r="HT231" s="111"/>
      <c r="HU231" s="111"/>
      <c r="HV231" s="111"/>
      <c r="HW231" s="111"/>
      <c r="HX231" s="111"/>
      <c r="HY231" s="111"/>
      <c r="HZ231" s="111"/>
      <c r="IA231" s="111"/>
      <c r="IB231" s="111"/>
      <c r="IC231" s="111"/>
      <c r="ID231" s="111"/>
      <c r="IE231" s="111"/>
      <c r="IF231" s="111"/>
      <c r="IG231" s="111"/>
      <c r="IH231" s="111"/>
      <c r="II231" s="111"/>
      <c r="IJ231" s="111"/>
      <c r="IK231" s="111"/>
      <c r="IL231" s="111"/>
      <c r="IM231" s="111"/>
      <c r="IN231" s="111"/>
      <c r="IO231" s="111"/>
      <c r="IP231" s="111"/>
      <c r="IQ231" s="111"/>
      <c r="IR231" s="111"/>
      <c r="IS231" s="111"/>
      <c r="IT231" s="111"/>
      <c r="IU231" s="111"/>
      <c r="IV231" s="111"/>
      <c r="IW231" s="111"/>
      <c r="IX231" s="111"/>
      <c r="IY231" s="111"/>
      <c r="IZ231" s="111"/>
      <c r="JA231" s="111"/>
      <c r="JB231" s="111"/>
      <c r="JC231" s="111"/>
      <c r="JD231" s="111"/>
      <c r="JE231" s="111"/>
      <c r="JF231" s="111"/>
      <c r="JG231" s="111"/>
      <c r="JH231" s="111"/>
      <c r="JI231" s="111"/>
      <c r="JJ231" s="111"/>
      <c r="JK231" s="111"/>
      <c r="JL231" s="111"/>
      <c r="JM231" s="111"/>
      <c r="JN231" s="111"/>
      <c r="JO231" s="111"/>
      <c r="JP231" s="111"/>
      <c r="JQ231" s="111"/>
      <c r="JR231" s="111"/>
      <c r="JS231" s="111"/>
      <c r="JT231" s="111"/>
      <c r="JU231" s="111"/>
      <c r="JV231" s="111"/>
      <c r="JW231" s="111"/>
      <c r="JX231" s="111"/>
      <c r="JY231" s="111"/>
      <c r="JZ231" s="111"/>
      <c r="KA231" s="111"/>
      <c r="KB231" s="111"/>
      <c r="KC231" s="111"/>
      <c r="KD231" s="111"/>
      <c r="KE231" s="111"/>
      <c r="KF231" s="111"/>
      <c r="KG231" s="111"/>
      <c r="KH231" s="111"/>
      <c r="KI231" s="111"/>
      <c r="KJ231" s="111"/>
      <c r="KK231" s="111"/>
      <c r="KL231" s="111"/>
      <c r="KM231" s="111"/>
      <c r="KN231" s="111"/>
      <c r="KO231" s="111"/>
      <c r="KP231" s="111"/>
      <c r="KQ231" s="111"/>
      <c r="KR231" s="111"/>
      <c r="KS231" s="111"/>
      <c r="KT231" s="111"/>
      <c r="KU231" s="111"/>
      <c r="KV231" s="111"/>
      <c r="KW231" s="111"/>
      <c r="KX231" s="111"/>
      <c r="KY231" s="111"/>
      <c r="KZ231" s="111"/>
      <c r="LA231" s="111"/>
      <c r="LB231" s="111"/>
      <c r="LC231" s="111"/>
      <c r="LD231" s="111"/>
      <c r="LE231" s="111"/>
      <c r="LF231" s="111"/>
      <c r="LG231" s="111"/>
      <c r="LH231" s="111"/>
      <c r="LI231" s="111"/>
      <c r="LJ231" s="111"/>
      <c r="LK231" s="111"/>
      <c r="LL231" s="111"/>
      <c r="LM231" s="111"/>
      <c r="LN231" s="111"/>
      <c r="LO231" s="111"/>
      <c r="LP231" s="111"/>
      <c r="LQ231" s="111"/>
      <c r="LR231" s="111"/>
      <c r="LS231" s="111"/>
      <c r="LT231" s="111"/>
      <c r="LU231" s="111"/>
      <c r="LV231" s="111"/>
      <c r="LW231" s="111"/>
      <c r="LX231" s="111"/>
      <c r="LY231" s="111"/>
      <c r="LZ231" s="111"/>
      <c r="MA231" s="111"/>
      <c r="MB231" s="111"/>
      <c r="MC231" s="111"/>
      <c r="MD231" s="111"/>
      <c r="ME231" s="111"/>
      <c r="MF231" s="111"/>
      <c r="MG231" s="111"/>
      <c r="MH231" s="111"/>
      <c r="MI231" s="111"/>
      <c r="MJ231" s="111"/>
      <c r="MK231" s="111"/>
      <c r="ML231" s="111"/>
      <c r="MM231" s="111"/>
      <c r="MN231" s="111"/>
      <c r="MO231" s="111"/>
      <c r="MP231" s="111"/>
      <c r="MQ231" s="111"/>
      <c r="MR231" s="111"/>
      <c r="MS231" s="111"/>
      <c r="MT231" s="111"/>
      <c r="MU231" s="111"/>
      <c r="MV231" s="111"/>
      <c r="MW231" s="111"/>
      <c r="MX231" s="111"/>
      <c r="MY231" s="111"/>
      <c r="MZ231" s="111"/>
      <c r="NA231" s="111"/>
      <c r="NB231" s="111"/>
      <c r="NC231" s="111"/>
      <c r="ND231" s="111"/>
      <c r="NE231" s="111"/>
      <c r="NF231" s="111"/>
      <c r="NG231" s="111"/>
      <c r="NH231" s="111"/>
      <c r="NI231" s="111"/>
      <c r="NJ231" s="111"/>
      <c r="NK231" s="111"/>
      <c r="NL231" s="111"/>
      <c r="NM231" s="111"/>
      <c r="NN231" s="111"/>
      <c r="NO231" s="111"/>
      <c r="NP231" s="111"/>
      <c r="NQ231" s="111"/>
      <c r="NR231" s="111"/>
      <c r="NS231" s="111"/>
      <c r="NT231" s="111"/>
      <c r="NU231" s="111"/>
      <c r="NV231" s="111"/>
      <c r="NW231" s="111"/>
      <c r="NX231" s="111"/>
      <c r="NY231" s="111"/>
      <c r="NZ231" s="111"/>
      <c r="OA231" s="111"/>
      <c r="OB231" s="111"/>
      <c r="OC231" s="111"/>
      <c r="OD231" s="111"/>
      <c r="OE231" s="111"/>
      <c r="OF231" s="111"/>
      <c r="OG231" s="111"/>
      <c r="OH231" s="111"/>
      <c r="OI231" s="111"/>
      <c r="OJ231" s="111"/>
      <c r="OK231" s="111"/>
      <c r="OL231" s="111"/>
      <c r="OM231" s="111"/>
      <c r="ON231" s="111"/>
      <c r="OO231" s="111"/>
      <c r="OP231" s="111"/>
      <c r="OQ231" s="111"/>
      <c r="OR231" s="111"/>
      <c r="OS231" s="111"/>
      <c r="OT231" s="111"/>
      <c r="OU231" s="111"/>
      <c r="OV231" s="111"/>
      <c r="OW231" s="111"/>
      <c r="OX231" s="111"/>
      <c r="OY231" s="111"/>
      <c r="OZ231" s="111"/>
      <c r="PA231" s="111"/>
      <c r="PB231" s="111"/>
      <c r="PC231" s="111"/>
      <c r="PD231" s="111"/>
      <c r="PE231" s="111"/>
      <c r="PF231" s="111"/>
      <c r="PG231" s="111"/>
      <c r="PH231" s="111"/>
      <c r="PI231" s="111"/>
      <c r="PJ231" s="111"/>
      <c r="PK231" s="111"/>
      <c r="PL231" s="111"/>
      <c r="PM231" s="111"/>
      <c r="PN231" s="111"/>
      <c r="PO231" s="111"/>
      <c r="PP231" s="111"/>
      <c r="PQ231" s="111"/>
      <c r="PR231" s="111"/>
      <c r="PS231" s="111"/>
      <c r="PT231" s="111"/>
      <c r="PU231" s="111"/>
      <c r="PV231" s="111"/>
      <c r="PW231" s="111"/>
      <c r="PX231" s="111"/>
      <c r="PY231" s="111"/>
      <c r="PZ231" s="111"/>
      <c r="QA231" s="111"/>
      <c r="QB231" s="111"/>
      <c r="QC231" s="111"/>
      <c r="QD231" s="111"/>
      <c r="QE231" s="111"/>
      <c r="QF231" s="111"/>
      <c r="QG231" s="111"/>
      <c r="QH231" s="111"/>
      <c r="QI231" s="111"/>
      <c r="QJ231" s="111"/>
      <c r="QK231" s="111"/>
      <c r="QL231" s="111"/>
      <c r="QM231" s="111"/>
      <c r="QN231" s="111"/>
      <c r="QO231" s="111"/>
      <c r="QP231" s="111"/>
      <c r="QQ231" s="111"/>
      <c r="QR231" s="111"/>
      <c r="QS231" s="111"/>
      <c r="QT231" s="111"/>
      <c r="QU231" s="111"/>
      <c r="QV231" s="111"/>
      <c r="QW231" s="111"/>
      <c r="QX231" s="111"/>
      <c r="QY231" s="111"/>
      <c r="QZ231" s="111"/>
      <c r="RA231" s="111"/>
      <c r="RB231" s="111"/>
      <c r="RC231" s="111"/>
      <c r="RD231" s="111"/>
      <c r="RE231" s="111"/>
      <c r="RF231" s="111"/>
      <c r="RG231" s="111"/>
      <c r="RH231" s="111"/>
      <c r="RI231" s="111"/>
      <c r="RJ231" s="111"/>
      <c r="RK231" s="111"/>
      <c r="RL231" s="111"/>
      <c r="RM231" s="111"/>
      <c r="RN231" s="111"/>
      <c r="RO231" s="111"/>
      <c r="RP231" s="111"/>
      <c r="RQ231" s="111"/>
      <c r="RR231" s="111"/>
      <c r="RS231" s="111"/>
      <c r="RT231" s="111"/>
      <c r="RU231" s="111"/>
      <c r="RV231" s="111"/>
      <c r="RW231" s="111"/>
      <c r="RX231" s="111"/>
      <c r="RY231" s="111"/>
      <c r="RZ231" s="111"/>
      <c r="SA231" s="111"/>
      <c r="SB231" s="111"/>
      <c r="SC231" s="111"/>
      <c r="SD231" s="111"/>
      <c r="SE231" s="111"/>
      <c r="SF231" s="111"/>
      <c r="SG231" s="111"/>
      <c r="SH231" s="111"/>
      <c r="SI231" s="111"/>
      <c r="SJ231" s="111"/>
      <c r="SK231" s="111"/>
      <c r="SL231" s="111"/>
      <c r="SM231" s="111"/>
      <c r="SN231" s="111"/>
      <c r="SO231" s="111"/>
      <c r="SP231" s="111"/>
      <c r="SQ231" s="111"/>
      <c r="SR231" s="111"/>
      <c r="SS231" s="111"/>
      <c r="ST231" s="111"/>
      <c r="SU231" s="111"/>
      <c r="SV231" s="111"/>
      <c r="SW231" s="111"/>
      <c r="SX231" s="111"/>
      <c r="SY231" s="111"/>
      <c r="SZ231" s="111"/>
      <c r="TA231" s="111"/>
      <c r="TB231" s="111"/>
      <c r="TC231" s="111"/>
      <c r="TD231" s="111"/>
      <c r="TE231" s="111"/>
      <c r="TF231" s="111"/>
      <c r="TG231" s="111"/>
      <c r="TH231" s="111"/>
      <c r="TI231" s="111"/>
      <c r="TJ231" s="111"/>
      <c r="TK231" s="111"/>
      <c r="TL231" s="111"/>
      <c r="TM231" s="111"/>
      <c r="TN231" s="111"/>
    </row>
    <row r="232" spans="1:534" x14ac:dyDescent="0.2">
      <c r="A232" s="111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7"/>
      <c r="CC232" s="117"/>
      <c r="CD232" s="111"/>
      <c r="CE232" s="111"/>
      <c r="CF232" s="111"/>
      <c r="CG232" s="117"/>
      <c r="CH232" s="117"/>
      <c r="CI232" s="111"/>
      <c r="CJ232" s="111"/>
      <c r="CK232" s="111"/>
      <c r="CL232" s="117"/>
      <c r="CM232" s="111"/>
      <c r="CN232" s="117"/>
      <c r="CO232" s="117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  <c r="DJ232" s="111"/>
      <c r="DK232" s="111"/>
      <c r="DL232" s="111"/>
      <c r="DM232" s="111"/>
      <c r="DN232" s="111"/>
      <c r="DO232" s="111"/>
      <c r="DP232" s="111"/>
      <c r="DQ232" s="111"/>
      <c r="DR232" s="111"/>
      <c r="DS232" s="111"/>
      <c r="DT232" s="111"/>
      <c r="DU232" s="111"/>
      <c r="DV232" s="111"/>
      <c r="DW232" s="111"/>
      <c r="DX232" s="111"/>
      <c r="DY232" s="111"/>
      <c r="DZ232" s="111"/>
      <c r="EA232" s="111"/>
      <c r="EB232" s="111"/>
      <c r="EC232" s="111"/>
      <c r="ED232" s="111"/>
      <c r="EE232" s="111"/>
      <c r="EF232" s="111"/>
      <c r="EG232" s="111"/>
      <c r="EH232" s="111"/>
      <c r="EI232" s="111"/>
      <c r="EJ232" s="111"/>
      <c r="EK232" s="111"/>
      <c r="EL232" s="111"/>
      <c r="EM232" s="111"/>
      <c r="EN232" s="111"/>
      <c r="EO232" s="111"/>
      <c r="EP232" s="111"/>
      <c r="EQ232" s="111"/>
      <c r="ER232" s="111"/>
      <c r="ES232" s="111"/>
      <c r="ET232" s="111"/>
      <c r="EU232" s="111"/>
      <c r="EV232" s="111"/>
      <c r="EW232" s="111"/>
      <c r="EX232" s="111"/>
      <c r="EY232" s="111"/>
      <c r="EZ232" s="111"/>
      <c r="FA232" s="111"/>
      <c r="FB232" s="111"/>
      <c r="FC232" s="111"/>
      <c r="FD232" s="111"/>
      <c r="FE232" s="111"/>
      <c r="FF232" s="111"/>
      <c r="FG232" s="111"/>
      <c r="FH232" s="111"/>
      <c r="FI232" s="111"/>
      <c r="FJ232" s="111"/>
      <c r="FK232" s="111"/>
      <c r="FL232" s="111"/>
      <c r="FM232" s="111"/>
      <c r="FN232" s="111"/>
      <c r="FO232" s="111"/>
      <c r="FP232" s="111"/>
      <c r="FQ232" s="111"/>
      <c r="FR232" s="111"/>
      <c r="FS232" s="111"/>
      <c r="FT232" s="111"/>
      <c r="FU232" s="111"/>
      <c r="FV232" s="111"/>
      <c r="FW232" s="111"/>
      <c r="FX232" s="111"/>
      <c r="FY232" s="111"/>
      <c r="FZ232" s="111"/>
      <c r="GA232" s="111"/>
      <c r="GB232" s="111"/>
      <c r="GC232" s="111"/>
      <c r="GD232" s="111"/>
      <c r="GE232" s="111"/>
      <c r="GF232" s="111"/>
      <c r="GG232" s="111"/>
      <c r="GH232" s="111"/>
      <c r="GI232" s="111"/>
      <c r="GJ232" s="111"/>
      <c r="GK232" s="111"/>
      <c r="GL232" s="111"/>
      <c r="GM232" s="111"/>
      <c r="GN232" s="111"/>
      <c r="GO232" s="111"/>
      <c r="GP232" s="111"/>
      <c r="GQ232" s="111"/>
      <c r="GR232" s="111"/>
      <c r="GS232" s="111"/>
      <c r="GT232" s="111"/>
      <c r="GU232" s="111"/>
      <c r="GV232" s="111"/>
      <c r="GW232" s="111"/>
      <c r="GX232" s="111"/>
      <c r="GY232" s="111"/>
      <c r="GZ232" s="111"/>
      <c r="HA232" s="111"/>
      <c r="HB232" s="111"/>
      <c r="HC232" s="111"/>
      <c r="HD232" s="111"/>
      <c r="HE232" s="111"/>
      <c r="HF232" s="111"/>
      <c r="HG232" s="116"/>
      <c r="HH232" s="111"/>
      <c r="HI232" s="111"/>
      <c r="HJ232" s="111"/>
      <c r="HK232" s="111"/>
      <c r="HL232" s="111"/>
      <c r="HM232" s="111"/>
      <c r="HN232" s="111"/>
      <c r="HO232" s="111"/>
      <c r="HP232" s="111"/>
      <c r="HQ232" s="111"/>
      <c r="HR232" s="111"/>
      <c r="HS232" s="111"/>
      <c r="HT232" s="111"/>
      <c r="HU232" s="111"/>
      <c r="HV232" s="111"/>
      <c r="HW232" s="111"/>
      <c r="HX232" s="111"/>
      <c r="HY232" s="111"/>
      <c r="HZ232" s="111"/>
      <c r="IA232" s="111"/>
      <c r="IB232" s="111"/>
      <c r="IC232" s="111"/>
      <c r="ID232" s="111"/>
      <c r="IE232" s="111"/>
      <c r="IF232" s="111"/>
      <c r="IG232" s="111"/>
      <c r="IH232" s="111"/>
      <c r="II232" s="111"/>
      <c r="IJ232" s="111"/>
      <c r="IK232" s="111"/>
      <c r="IL232" s="111"/>
      <c r="IM232" s="111"/>
      <c r="IN232" s="111"/>
      <c r="IO232" s="111"/>
      <c r="IP232" s="111"/>
      <c r="IQ232" s="111"/>
      <c r="IR232" s="111"/>
      <c r="IS232" s="111"/>
      <c r="IT232" s="111"/>
      <c r="IU232" s="111"/>
      <c r="IV232" s="111"/>
      <c r="IW232" s="111"/>
      <c r="IX232" s="111"/>
      <c r="IY232" s="111"/>
      <c r="IZ232" s="111"/>
      <c r="JA232" s="111"/>
      <c r="JB232" s="111"/>
      <c r="JC232" s="111"/>
      <c r="JD232" s="111"/>
      <c r="JE232" s="111"/>
      <c r="JF232" s="111"/>
      <c r="JG232" s="111"/>
      <c r="JH232" s="111"/>
      <c r="JI232" s="111"/>
      <c r="JJ232" s="111"/>
      <c r="JK232" s="111"/>
      <c r="JL232" s="111"/>
      <c r="JM232" s="111"/>
      <c r="JN232" s="111"/>
      <c r="JO232" s="111"/>
      <c r="JP232" s="111"/>
      <c r="JQ232" s="111"/>
      <c r="JR232" s="111"/>
      <c r="JS232" s="111"/>
      <c r="JT232" s="111"/>
      <c r="JU232" s="111"/>
      <c r="JV232" s="111"/>
      <c r="JW232" s="111"/>
      <c r="JX232" s="111"/>
      <c r="JY232" s="111"/>
      <c r="JZ232" s="111"/>
      <c r="KA232" s="111"/>
      <c r="KB232" s="111"/>
      <c r="KC232" s="111"/>
      <c r="KD232" s="111"/>
      <c r="KE232" s="111"/>
      <c r="KF232" s="111"/>
      <c r="KG232" s="111"/>
      <c r="KH232" s="111"/>
      <c r="KI232" s="111"/>
      <c r="KJ232" s="111"/>
      <c r="KK232" s="111"/>
      <c r="KL232" s="111"/>
      <c r="KM232" s="111"/>
      <c r="KN232" s="111"/>
      <c r="KO232" s="111"/>
      <c r="KP232" s="111"/>
      <c r="KQ232" s="111"/>
      <c r="KR232" s="111"/>
      <c r="KS232" s="111"/>
      <c r="KT232" s="111"/>
      <c r="KU232" s="111"/>
      <c r="KV232" s="111"/>
      <c r="KW232" s="111"/>
      <c r="KX232" s="111"/>
      <c r="KY232" s="111"/>
      <c r="KZ232" s="111"/>
      <c r="LA232" s="111"/>
      <c r="LB232" s="111"/>
      <c r="LC232" s="111"/>
      <c r="LD232" s="111"/>
      <c r="LE232" s="111"/>
      <c r="LF232" s="111"/>
      <c r="LG232" s="111"/>
      <c r="LH232" s="111"/>
      <c r="LI232" s="111"/>
      <c r="LJ232" s="111"/>
      <c r="LK232" s="111"/>
      <c r="LL232" s="111"/>
      <c r="LM232" s="111"/>
      <c r="LN232" s="111"/>
      <c r="LO232" s="111"/>
      <c r="LP232" s="111"/>
      <c r="LQ232" s="111"/>
      <c r="LR232" s="111"/>
      <c r="LS232" s="111"/>
      <c r="LT232" s="111"/>
      <c r="LU232" s="111"/>
      <c r="LV232" s="111"/>
      <c r="LW232" s="111"/>
      <c r="LX232" s="111"/>
      <c r="LY232" s="111"/>
      <c r="LZ232" s="111"/>
      <c r="MA232" s="111"/>
      <c r="MB232" s="111"/>
      <c r="MC232" s="111"/>
      <c r="MD232" s="111"/>
      <c r="ME232" s="111"/>
      <c r="MF232" s="111"/>
      <c r="MG232" s="111"/>
      <c r="MH232" s="111"/>
      <c r="MI232" s="111"/>
      <c r="MJ232" s="111"/>
      <c r="MK232" s="111"/>
      <c r="ML232" s="111"/>
      <c r="MM232" s="111"/>
      <c r="MN232" s="111"/>
      <c r="MO232" s="111"/>
      <c r="MP232" s="111"/>
      <c r="MQ232" s="111"/>
      <c r="MR232" s="111"/>
      <c r="MS232" s="111"/>
      <c r="MT232" s="111"/>
      <c r="MU232" s="111"/>
      <c r="MV232" s="111"/>
      <c r="MW232" s="111"/>
      <c r="MX232" s="111"/>
      <c r="MY232" s="111"/>
      <c r="MZ232" s="111"/>
      <c r="NA232" s="111"/>
      <c r="NB232" s="111"/>
      <c r="NC232" s="111"/>
      <c r="ND232" s="111"/>
      <c r="NE232" s="111"/>
      <c r="NF232" s="111"/>
      <c r="NG232" s="111"/>
      <c r="NH232" s="111"/>
      <c r="NI232" s="111"/>
      <c r="NJ232" s="111"/>
      <c r="NK232" s="111"/>
      <c r="NL232" s="111"/>
      <c r="NM232" s="111"/>
      <c r="NN232" s="111"/>
      <c r="NO232" s="111"/>
      <c r="NP232" s="111"/>
      <c r="NQ232" s="111"/>
      <c r="NR232" s="111"/>
      <c r="NS232" s="111"/>
      <c r="NT232" s="111"/>
      <c r="NU232" s="111"/>
      <c r="NV232" s="111"/>
      <c r="NW232" s="111"/>
      <c r="NX232" s="111"/>
      <c r="NY232" s="111"/>
      <c r="NZ232" s="111"/>
      <c r="OA232" s="111"/>
      <c r="OB232" s="111"/>
      <c r="OC232" s="111"/>
      <c r="OD232" s="111"/>
      <c r="OE232" s="111"/>
      <c r="OF232" s="111"/>
      <c r="OG232" s="111"/>
      <c r="OH232" s="111"/>
      <c r="OI232" s="111"/>
      <c r="OJ232" s="111"/>
      <c r="OK232" s="111"/>
      <c r="OL232" s="111"/>
      <c r="OM232" s="111"/>
      <c r="ON232" s="111"/>
      <c r="OO232" s="111"/>
      <c r="OP232" s="111"/>
      <c r="OQ232" s="111"/>
      <c r="OR232" s="111"/>
      <c r="OS232" s="111"/>
      <c r="OT232" s="111"/>
      <c r="OU232" s="111"/>
      <c r="OV232" s="111"/>
      <c r="OW232" s="111"/>
      <c r="OX232" s="111"/>
      <c r="OY232" s="111"/>
      <c r="OZ232" s="111"/>
      <c r="PA232" s="111"/>
      <c r="PB232" s="111"/>
      <c r="PC232" s="111"/>
      <c r="PD232" s="111"/>
      <c r="PE232" s="111"/>
      <c r="PF232" s="111"/>
      <c r="PG232" s="111"/>
      <c r="PH232" s="111"/>
      <c r="PI232" s="111"/>
      <c r="PJ232" s="111"/>
      <c r="PK232" s="111"/>
      <c r="PL232" s="111"/>
      <c r="PM232" s="111"/>
      <c r="PN232" s="111"/>
      <c r="PO232" s="111"/>
      <c r="PP232" s="111"/>
      <c r="PQ232" s="111"/>
      <c r="PR232" s="111"/>
      <c r="PS232" s="111"/>
      <c r="PT232" s="111"/>
      <c r="PU232" s="111"/>
      <c r="PV232" s="111"/>
      <c r="PW232" s="111"/>
      <c r="PX232" s="111"/>
      <c r="PY232" s="111"/>
      <c r="PZ232" s="111"/>
      <c r="QA232" s="111"/>
      <c r="QB232" s="111"/>
      <c r="QC232" s="111"/>
      <c r="QD232" s="111"/>
      <c r="QE232" s="111"/>
      <c r="QF232" s="111"/>
      <c r="QG232" s="111"/>
      <c r="QH232" s="111"/>
      <c r="QI232" s="111"/>
      <c r="QJ232" s="111"/>
      <c r="QK232" s="111"/>
      <c r="QL232" s="111"/>
      <c r="QM232" s="111"/>
      <c r="QN232" s="111"/>
      <c r="QO232" s="111"/>
      <c r="QP232" s="111"/>
      <c r="QQ232" s="111"/>
      <c r="QR232" s="111"/>
      <c r="QS232" s="111"/>
      <c r="QT232" s="111"/>
      <c r="QU232" s="111"/>
      <c r="QV232" s="111"/>
      <c r="QW232" s="111"/>
      <c r="QX232" s="111"/>
      <c r="QY232" s="111"/>
      <c r="QZ232" s="111"/>
      <c r="RA232" s="111"/>
      <c r="RB232" s="111"/>
      <c r="RC232" s="111"/>
      <c r="RD232" s="111"/>
      <c r="RE232" s="111"/>
      <c r="RF232" s="111"/>
      <c r="RG232" s="111"/>
      <c r="RH232" s="111"/>
      <c r="RI232" s="111"/>
      <c r="RJ232" s="111"/>
      <c r="RK232" s="111"/>
      <c r="RL232" s="111"/>
      <c r="RM232" s="111"/>
      <c r="RN232" s="111"/>
      <c r="RO232" s="111"/>
      <c r="RP232" s="111"/>
      <c r="RQ232" s="111"/>
      <c r="RR232" s="111"/>
      <c r="RS232" s="111"/>
      <c r="RT232" s="111"/>
      <c r="RU232" s="111"/>
      <c r="RV232" s="111"/>
      <c r="RW232" s="111"/>
      <c r="RX232" s="111"/>
      <c r="RY232" s="111"/>
      <c r="RZ232" s="111"/>
      <c r="SA232" s="111"/>
      <c r="SB232" s="111"/>
      <c r="SC232" s="111"/>
      <c r="SD232" s="111"/>
      <c r="SE232" s="111"/>
      <c r="SF232" s="111"/>
      <c r="SG232" s="111"/>
      <c r="SH232" s="111"/>
      <c r="SI232" s="111"/>
      <c r="SJ232" s="111"/>
      <c r="SK232" s="111"/>
      <c r="SL232" s="111"/>
      <c r="SM232" s="111"/>
      <c r="SN232" s="111"/>
      <c r="SO232" s="111"/>
      <c r="SP232" s="111"/>
      <c r="SQ232" s="111"/>
      <c r="SR232" s="111"/>
      <c r="SS232" s="111"/>
      <c r="ST232" s="111"/>
      <c r="SU232" s="111"/>
      <c r="SV232" s="111"/>
      <c r="SW232" s="111"/>
      <c r="SX232" s="111"/>
      <c r="SY232" s="111"/>
      <c r="SZ232" s="111"/>
      <c r="TA232" s="111"/>
      <c r="TB232" s="111"/>
      <c r="TC232" s="111"/>
      <c r="TD232" s="111"/>
      <c r="TE232" s="111"/>
      <c r="TF232" s="111"/>
      <c r="TG232" s="111"/>
      <c r="TH232" s="111"/>
      <c r="TI232" s="111"/>
      <c r="TJ232" s="111"/>
      <c r="TK232" s="111"/>
      <c r="TL232" s="111"/>
      <c r="TM232" s="111"/>
      <c r="TN232" s="111"/>
    </row>
    <row r="233" spans="1:534" x14ac:dyDescent="0.2">
      <c r="A233" s="111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7"/>
      <c r="CC233" s="117"/>
      <c r="CD233" s="111"/>
      <c r="CE233" s="111"/>
      <c r="CF233" s="111"/>
      <c r="CG233" s="117"/>
      <c r="CH233" s="117"/>
      <c r="CI233" s="111"/>
      <c r="CJ233" s="111"/>
      <c r="CK233" s="111"/>
      <c r="CL233" s="117"/>
      <c r="CM233" s="111"/>
      <c r="CN233" s="117"/>
      <c r="CO233" s="117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  <c r="DJ233" s="111"/>
      <c r="DK233" s="111"/>
      <c r="DL233" s="111"/>
      <c r="DM233" s="111"/>
      <c r="DN233" s="111"/>
      <c r="DO233" s="111"/>
      <c r="DP233" s="111"/>
      <c r="DQ233" s="111"/>
      <c r="DR233" s="111"/>
      <c r="DS233" s="111"/>
      <c r="DT233" s="111"/>
      <c r="DU233" s="111"/>
      <c r="DV233" s="111"/>
      <c r="DW233" s="111"/>
      <c r="DX233" s="111"/>
      <c r="DY233" s="111"/>
      <c r="DZ233" s="111"/>
      <c r="EA233" s="111"/>
      <c r="EB233" s="111"/>
      <c r="EC233" s="111"/>
      <c r="ED233" s="111"/>
      <c r="EE233" s="111"/>
      <c r="EF233" s="111"/>
      <c r="EG233" s="111"/>
      <c r="EH233" s="111"/>
      <c r="EI233" s="111"/>
      <c r="EJ233" s="111"/>
      <c r="EK233" s="111"/>
      <c r="EL233" s="111"/>
      <c r="EM233" s="111"/>
      <c r="EN233" s="111"/>
      <c r="EO233" s="111"/>
      <c r="EP233" s="111"/>
      <c r="EQ233" s="111"/>
      <c r="ER233" s="111"/>
      <c r="ES233" s="111"/>
      <c r="ET233" s="111"/>
      <c r="EU233" s="111"/>
      <c r="EV233" s="111"/>
      <c r="EW233" s="111"/>
      <c r="EX233" s="111"/>
      <c r="EY233" s="111"/>
      <c r="EZ233" s="111"/>
      <c r="FA233" s="111"/>
      <c r="FB233" s="111"/>
      <c r="FC233" s="111"/>
      <c r="FD233" s="111"/>
      <c r="FE233" s="111"/>
      <c r="FF233" s="111"/>
      <c r="FG233" s="111"/>
      <c r="FH233" s="111"/>
      <c r="FI233" s="111"/>
      <c r="FJ233" s="111"/>
      <c r="FK233" s="111"/>
      <c r="FL233" s="111"/>
      <c r="FM233" s="111"/>
      <c r="FN233" s="111"/>
      <c r="FO233" s="111"/>
      <c r="FP233" s="111"/>
      <c r="FQ233" s="111"/>
      <c r="FR233" s="111"/>
      <c r="FS233" s="111"/>
      <c r="FT233" s="111"/>
      <c r="FU233" s="111"/>
      <c r="FV233" s="111"/>
      <c r="FW233" s="111"/>
      <c r="FX233" s="111"/>
      <c r="FY233" s="111"/>
      <c r="FZ233" s="111"/>
      <c r="GA233" s="111"/>
      <c r="GB233" s="111"/>
      <c r="GC233" s="111"/>
      <c r="GD233" s="111"/>
      <c r="GE233" s="111"/>
      <c r="GF233" s="111"/>
      <c r="GG233" s="111"/>
      <c r="GH233" s="111"/>
      <c r="GI233" s="111"/>
      <c r="GJ233" s="111"/>
      <c r="GK233" s="111"/>
      <c r="GL233" s="111"/>
      <c r="GM233" s="111"/>
      <c r="GN233" s="111"/>
      <c r="GO233" s="111"/>
      <c r="GP233" s="111"/>
      <c r="GQ233" s="111"/>
      <c r="GR233" s="111"/>
      <c r="GS233" s="111"/>
      <c r="GT233" s="111"/>
      <c r="GU233" s="111"/>
      <c r="GV233" s="111"/>
      <c r="GW233" s="111"/>
      <c r="GX233" s="111"/>
      <c r="GY233" s="111"/>
      <c r="GZ233" s="111"/>
      <c r="HA233" s="111"/>
      <c r="HB233" s="111"/>
      <c r="HC233" s="111"/>
      <c r="HD233" s="111"/>
      <c r="HE233" s="111"/>
      <c r="HF233" s="111"/>
      <c r="HG233" s="116"/>
      <c r="HH233" s="111"/>
      <c r="HI233" s="111"/>
      <c r="HJ233" s="111"/>
      <c r="HK233" s="111"/>
      <c r="HL233" s="111"/>
      <c r="HM233" s="111"/>
      <c r="HN233" s="111"/>
      <c r="HO233" s="111"/>
      <c r="HP233" s="111"/>
      <c r="HQ233" s="111"/>
      <c r="HR233" s="111"/>
      <c r="HS233" s="111"/>
      <c r="HT233" s="111"/>
      <c r="HU233" s="111"/>
      <c r="HV233" s="111"/>
      <c r="HW233" s="111"/>
      <c r="HX233" s="111"/>
      <c r="HY233" s="111"/>
      <c r="HZ233" s="111"/>
      <c r="IA233" s="111"/>
      <c r="IB233" s="111"/>
      <c r="IC233" s="111"/>
      <c r="ID233" s="111"/>
      <c r="IE233" s="111"/>
      <c r="IF233" s="111"/>
      <c r="IG233" s="111"/>
      <c r="IH233" s="111"/>
      <c r="II233" s="111"/>
      <c r="IJ233" s="111"/>
      <c r="IK233" s="111"/>
      <c r="IL233" s="111"/>
      <c r="IM233" s="111"/>
      <c r="IN233" s="111"/>
      <c r="IO233" s="111"/>
      <c r="IP233" s="111"/>
      <c r="IQ233" s="111"/>
      <c r="IR233" s="111"/>
      <c r="IS233" s="111"/>
      <c r="IT233" s="111"/>
      <c r="IU233" s="111"/>
      <c r="IV233" s="111"/>
      <c r="IW233" s="111"/>
      <c r="IX233" s="111"/>
      <c r="IY233" s="111"/>
      <c r="IZ233" s="111"/>
      <c r="JA233" s="111"/>
      <c r="JB233" s="111"/>
      <c r="JC233" s="111"/>
      <c r="JD233" s="111"/>
      <c r="JE233" s="111"/>
      <c r="JF233" s="111"/>
      <c r="JG233" s="111"/>
      <c r="JH233" s="111"/>
      <c r="JI233" s="111"/>
      <c r="JJ233" s="111"/>
      <c r="JK233" s="111"/>
      <c r="JL233" s="111"/>
      <c r="JM233" s="111"/>
      <c r="JN233" s="111"/>
      <c r="JO233" s="111"/>
      <c r="JP233" s="111"/>
      <c r="JQ233" s="111"/>
      <c r="JR233" s="111"/>
      <c r="JS233" s="111"/>
      <c r="JT233" s="111"/>
      <c r="JU233" s="111"/>
      <c r="JV233" s="111"/>
      <c r="JW233" s="111"/>
      <c r="JX233" s="111"/>
      <c r="JY233" s="111"/>
      <c r="JZ233" s="111"/>
      <c r="KA233" s="111"/>
      <c r="KB233" s="111"/>
      <c r="KC233" s="111"/>
      <c r="KD233" s="111"/>
      <c r="KE233" s="111"/>
      <c r="KF233" s="111"/>
      <c r="KG233" s="111"/>
      <c r="KH233" s="111"/>
      <c r="KI233" s="111"/>
      <c r="KJ233" s="111"/>
      <c r="KK233" s="111"/>
      <c r="KL233" s="111"/>
      <c r="KM233" s="111"/>
      <c r="KN233" s="111"/>
      <c r="KO233" s="111"/>
      <c r="KP233" s="111"/>
      <c r="KQ233" s="111"/>
      <c r="KR233" s="111"/>
      <c r="KS233" s="111"/>
      <c r="KT233" s="111"/>
      <c r="KU233" s="111"/>
      <c r="KV233" s="111"/>
      <c r="KW233" s="111"/>
      <c r="KX233" s="111"/>
      <c r="KY233" s="111"/>
      <c r="KZ233" s="111"/>
      <c r="LA233" s="111"/>
      <c r="LB233" s="111"/>
      <c r="LC233" s="111"/>
      <c r="LD233" s="111"/>
      <c r="LE233" s="111"/>
      <c r="LF233" s="111"/>
      <c r="LG233" s="111"/>
      <c r="LH233" s="111"/>
      <c r="LI233" s="111"/>
      <c r="LJ233" s="111"/>
      <c r="LK233" s="111"/>
      <c r="LL233" s="111"/>
      <c r="LM233" s="111"/>
      <c r="LN233" s="111"/>
      <c r="LO233" s="111"/>
      <c r="LP233" s="111"/>
      <c r="LQ233" s="111"/>
      <c r="LR233" s="111"/>
      <c r="LS233" s="111"/>
      <c r="LT233" s="111"/>
      <c r="LU233" s="111"/>
      <c r="LV233" s="111"/>
      <c r="LW233" s="111"/>
      <c r="LX233" s="111"/>
      <c r="LY233" s="111"/>
      <c r="LZ233" s="111"/>
      <c r="MA233" s="111"/>
      <c r="MB233" s="111"/>
      <c r="MC233" s="111"/>
      <c r="MD233" s="111"/>
      <c r="ME233" s="111"/>
      <c r="MF233" s="111"/>
      <c r="MG233" s="111"/>
      <c r="MH233" s="111"/>
      <c r="MI233" s="111"/>
      <c r="MJ233" s="111"/>
      <c r="MK233" s="111"/>
      <c r="ML233" s="111"/>
      <c r="MM233" s="111"/>
      <c r="MN233" s="111"/>
      <c r="MO233" s="111"/>
      <c r="MP233" s="111"/>
      <c r="MQ233" s="111"/>
      <c r="MR233" s="111"/>
      <c r="MS233" s="111"/>
      <c r="MT233" s="111"/>
      <c r="MU233" s="111"/>
      <c r="MV233" s="111"/>
      <c r="MW233" s="111"/>
      <c r="MX233" s="111"/>
      <c r="MY233" s="111"/>
      <c r="MZ233" s="111"/>
      <c r="NA233" s="111"/>
      <c r="NB233" s="111"/>
      <c r="NC233" s="111"/>
      <c r="ND233" s="111"/>
      <c r="NE233" s="111"/>
      <c r="NF233" s="111"/>
      <c r="NG233" s="111"/>
      <c r="NH233" s="111"/>
      <c r="NI233" s="111"/>
      <c r="NJ233" s="111"/>
      <c r="NK233" s="111"/>
      <c r="NL233" s="111"/>
      <c r="NM233" s="111"/>
      <c r="NN233" s="111"/>
      <c r="NO233" s="111"/>
      <c r="NP233" s="111"/>
      <c r="NQ233" s="111"/>
      <c r="NR233" s="111"/>
      <c r="NS233" s="111"/>
      <c r="NT233" s="111"/>
      <c r="NU233" s="111"/>
      <c r="NV233" s="111"/>
      <c r="NW233" s="111"/>
      <c r="NX233" s="111"/>
      <c r="NY233" s="111"/>
      <c r="NZ233" s="111"/>
      <c r="OA233" s="111"/>
      <c r="OB233" s="111"/>
      <c r="OC233" s="111"/>
      <c r="OD233" s="111"/>
      <c r="OE233" s="111"/>
      <c r="OF233" s="111"/>
      <c r="OG233" s="111"/>
      <c r="OH233" s="111"/>
      <c r="OI233" s="111"/>
      <c r="OJ233" s="111"/>
      <c r="OK233" s="111"/>
      <c r="OL233" s="111"/>
      <c r="OM233" s="111"/>
      <c r="ON233" s="111"/>
      <c r="OO233" s="111"/>
      <c r="OP233" s="111"/>
      <c r="OQ233" s="111"/>
      <c r="OR233" s="111"/>
      <c r="OS233" s="111"/>
      <c r="OT233" s="111"/>
      <c r="OU233" s="111"/>
      <c r="OV233" s="111"/>
      <c r="OW233" s="111"/>
      <c r="OX233" s="111"/>
      <c r="OY233" s="111"/>
      <c r="OZ233" s="111"/>
      <c r="PA233" s="111"/>
      <c r="PB233" s="111"/>
      <c r="PC233" s="111"/>
      <c r="PD233" s="111"/>
      <c r="PE233" s="111"/>
      <c r="PF233" s="111"/>
      <c r="PG233" s="111"/>
      <c r="PH233" s="111"/>
      <c r="PI233" s="111"/>
      <c r="PJ233" s="111"/>
      <c r="PK233" s="111"/>
      <c r="PL233" s="111"/>
      <c r="PM233" s="111"/>
      <c r="PN233" s="111"/>
      <c r="PO233" s="111"/>
      <c r="PP233" s="111"/>
      <c r="PQ233" s="111"/>
      <c r="PR233" s="111"/>
      <c r="PS233" s="111"/>
      <c r="PT233" s="111"/>
      <c r="PU233" s="111"/>
      <c r="PV233" s="111"/>
      <c r="PW233" s="111"/>
      <c r="PX233" s="111"/>
      <c r="PY233" s="111"/>
      <c r="PZ233" s="111"/>
      <c r="QA233" s="111"/>
      <c r="QB233" s="111"/>
      <c r="QC233" s="111"/>
      <c r="QD233" s="111"/>
      <c r="QE233" s="111"/>
      <c r="QF233" s="111"/>
      <c r="QG233" s="111"/>
      <c r="QH233" s="111"/>
      <c r="QI233" s="111"/>
      <c r="QJ233" s="111"/>
      <c r="QK233" s="111"/>
      <c r="QL233" s="111"/>
      <c r="QM233" s="111"/>
      <c r="QN233" s="111"/>
      <c r="QO233" s="111"/>
      <c r="QP233" s="111"/>
      <c r="QQ233" s="111"/>
      <c r="QR233" s="111"/>
      <c r="QS233" s="111"/>
      <c r="QT233" s="111"/>
      <c r="QU233" s="111"/>
      <c r="QV233" s="111"/>
      <c r="QW233" s="111"/>
      <c r="QX233" s="111"/>
      <c r="QY233" s="111"/>
      <c r="QZ233" s="111"/>
      <c r="RA233" s="111"/>
      <c r="RB233" s="111"/>
      <c r="RC233" s="111"/>
      <c r="RD233" s="111"/>
      <c r="RE233" s="111"/>
      <c r="RF233" s="111"/>
      <c r="RG233" s="111"/>
      <c r="RH233" s="111"/>
      <c r="RI233" s="111"/>
      <c r="RJ233" s="111"/>
      <c r="RK233" s="111"/>
      <c r="RL233" s="111"/>
      <c r="RM233" s="111"/>
      <c r="RN233" s="111"/>
      <c r="RO233" s="111"/>
      <c r="RP233" s="111"/>
      <c r="RQ233" s="111"/>
      <c r="RR233" s="111"/>
      <c r="RS233" s="111"/>
      <c r="RT233" s="111"/>
      <c r="RU233" s="111"/>
      <c r="RV233" s="111"/>
      <c r="RW233" s="111"/>
      <c r="RX233" s="111"/>
      <c r="RY233" s="111"/>
      <c r="RZ233" s="111"/>
      <c r="SA233" s="111"/>
      <c r="SB233" s="111"/>
      <c r="SC233" s="111"/>
      <c r="SD233" s="111"/>
      <c r="SE233" s="111"/>
      <c r="SF233" s="111"/>
      <c r="SG233" s="111"/>
      <c r="SH233" s="111"/>
      <c r="SI233" s="111"/>
      <c r="SJ233" s="111"/>
      <c r="SK233" s="111"/>
      <c r="SL233" s="111"/>
      <c r="SM233" s="111"/>
      <c r="SN233" s="111"/>
      <c r="SO233" s="111"/>
      <c r="SP233" s="111"/>
      <c r="SQ233" s="111"/>
      <c r="SR233" s="111"/>
      <c r="SS233" s="111"/>
      <c r="ST233" s="111"/>
      <c r="SU233" s="111"/>
      <c r="SV233" s="111"/>
      <c r="SW233" s="111"/>
      <c r="SX233" s="111"/>
      <c r="SY233" s="111"/>
      <c r="SZ233" s="111"/>
      <c r="TA233" s="111"/>
      <c r="TB233" s="111"/>
      <c r="TC233" s="111"/>
      <c r="TD233" s="111"/>
      <c r="TE233" s="111"/>
      <c r="TF233" s="111"/>
      <c r="TG233" s="111"/>
      <c r="TH233" s="111"/>
      <c r="TI233" s="111"/>
      <c r="TJ233" s="111"/>
      <c r="TK233" s="111"/>
      <c r="TL233" s="111"/>
      <c r="TM233" s="111"/>
      <c r="TN233" s="111"/>
    </row>
    <row r="234" spans="1:534" x14ac:dyDescent="0.2">
      <c r="A234" s="111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7"/>
      <c r="CC234" s="117"/>
      <c r="CD234" s="111"/>
      <c r="CE234" s="111"/>
      <c r="CF234" s="111"/>
      <c r="CG234" s="117"/>
      <c r="CH234" s="117"/>
      <c r="CI234" s="111"/>
      <c r="CJ234" s="111"/>
      <c r="CK234" s="111"/>
      <c r="CL234" s="117"/>
      <c r="CM234" s="111"/>
      <c r="CN234" s="117"/>
      <c r="CO234" s="117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  <c r="DJ234" s="111"/>
      <c r="DK234" s="111"/>
      <c r="DL234" s="111"/>
      <c r="DM234" s="111"/>
      <c r="DN234" s="111"/>
      <c r="DO234" s="111"/>
      <c r="DP234" s="111"/>
      <c r="DQ234" s="111"/>
      <c r="DR234" s="111"/>
      <c r="DS234" s="111"/>
      <c r="DT234" s="111"/>
      <c r="DU234" s="111"/>
      <c r="DV234" s="111"/>
      <c r="DW234" s="111"/>
      <c r="DX234" s="111"/>
      <c r="DY234" s="111"/>
      <c r="DZ234" s="111"/>
      <c r="EA234" s="111"/>
      <c r="EB234" s="111"/>
      <c r="EC234" s="111"/>
      <c r="ED234" s="111"/>
      <c r="EE234" s="111"/>
      <c r="EF234" s="111"/>
      <c r="EG234" s="111"/>
      <c r="EH234" s="111"/>
      <c r="EI234" s="111"/>
      <c r="EJ234" s="111"/>
      <c r="EK234" s="111"/>
      <c r="EL234" s="111"/>
      <c r="EM234" s="111"/>
      <c r="EN234" s="111"/>
      <c r="EO234" s="111"/>
      <c r="EP234" s="111"/>
      <c r="EQ234" s="111"/>
      <c r="ER234" s="111"/>
      <c r="ES234" s="111"/>
      <c r="ET234" s="111"/>
      <c r="EU234" s="111"/>
      <c r="EV234" s="111"/>
      <c r="EW234" s="111"/>
      <c r="EX234" s="111"/>
      <c r="EY234" s="111"/>
      <c r="EZ234" s="111"/>
      <c r="FA234" s="111"/>
      <c r="FB234" s="111"/>
      <c r="FC234" s="111"/>
      <c r="FD234" s="111"/>
      <c r="FE234" s="111"/>
      <c r="FF234" s="111"/>
      <c r="FG234" s="111"/>
      <c r="FH234" s="111"/>
      <c r="FI234" s="111"/>
      <c r="FJ234" s="111"/>
      <c r="FK234" s="111"/>
      <c r="FL234" s="111"/>
      <c r="FM234" s="111"/>
      <c r="FN234" s="111"/>
      <c r="FO234" s="111"/>
      <c r="FP234" s="111"/>
      <c r="FQ234" s="111"/>
      <c r="FR234" s="111"/>
      <c r="FS234" s="111"/>
      <c r="FT234" s="111"/>
      <c r="FU234" s="111"/>
      <c r="FV234" s="111"/>
      <c r="FW234" s="111"/>
      <c r="FX234" s="111"/>
      <c r="FY234" s="111"/>
      <c r="FZ234" s="111"/>
      <c r="GA234" s="111"/>
      <c r="GB234" s="111"/>
      <c r="GC234" s="111"/>
      <c r="GD234" s="111"/>
      <c r="GE234" s="111"/>
      <c r="GF234" s="111"/>
      <c r="GG234" s="111"/>
      <c r="GH234" s="111"/>
      <c r="GI234" s="111"/>
      <c r="GJ234" s="111"/>
      <c r="GK234" s="111"/>
      <c r="GL234" s="111"/>
      <c r="GM234" s="111"/>
      <c r="GN234" s="111"/>
      <c r="GO234" s="111"/>
      <c r="GP234" s="111"/>
      <c r="GQ234" s="111"/>
      <c r="GR234" s="111"/>
      <c r="GS234" s="111"/>
      <c r="GT234" s="111"/>
      <c r="GU234" s="111"/>
      <c r="GV234" s="111"/>
      <c r="GW234" s="111"/>
      <c r="GX234" s="111"/>
      <c r="GY234" s="111"/>
      <c r="GZ234" s="111"/>
      <c r="HA234" s="111"/>
      <c r="HB234" s="111"/>
      <c r="HC234" s="111"/>
      <c r="HD234" s="111"/>
      <c r="HE234" s="111"/>
      <c r="HF234" s="111"/>
      <c r="HG234" s="116"/>
      <c r="HH234" s="111"/>
      <c r="HI234" s="111"/>
      <c r="HJ234" s="111"/>
      <c r="HK234" s="111"/>
      <c r="HL234" s="111"/>
      <c r="HM234" s="111"/>
      <c r="HN234" s="111"/>
      <c r="HO234" s="111"/>
      <c r="HP234" s="111"/>
      <c r="HQ234" s="111"/>
      <c r="HR234" s="111"/>
      <c r="HS234" s="111"/>
      <c r="HT234" s="111"/>
      <c r="HU234" s="111"/>
      <c r="HV234" s="111"/>
      <c r="HW234" s="111"/>
      <c r="HX234" s="111"/>
      <c r="HY234" s="111"/>
      <c r="HZ234" s="111"/>
      <c r="IA234" s="111"/>
      <c r="IB234" s="111"/>
      <c r="IC234" s="111"/>
      <c r="ID234" s="111"/>
      <c r="IE234" s="111"/>
      <c r="IF234" s="111"/>
      <c r="IG234" s="111"/>
      <c r="IH234" s="111"/>
      <c r="II234" s="111"/>
      <c r="IJ234" s="111"/>
      <c r="IK234" s="111"/>
      <c r="IL234" s="111"/>
      <c r="IM234" s="111"/>
      <c r="IN234" s="111"/>
      <c r="IO234" s="111"/>
      <c r="IP234" s="111"/>
      <c r="IQ234" s="111"/>
      <c r="IR234" s="111"/>
      <c r="IS234" s="111"/>
      <c r="IT234" s="111"/>
      <c r="IU234" s="111"/>
      <c r="IV234" s="111"/>
      <c r="IW234" s="111"/>
      <c r="IX234" s="111"/>
      <c r="IY234" s="111"/>
      <c r="IZ234" s="111"/>
      <c r="JA234" s="111"/>
      <c r="JB234" s="111"/>
      <c r="JC234" s="111"/>
      <c r="JD234" s="111"/>
      <c r="JE234" s="111"/>
      <c r="JF234" s="111"/>
      <c r="JG234" s="111"/>
      <c r="JH234" s="111"/>
      <c r="JI234" s="111"/>
      <c r="JJ234" s="111"/>
      <c r="JK234" s="111"/>
      <c r="JL234" s="111"/>
      <c r="JM234" s="111"/>
      <c r="JN234" s="111"/>
      <c r="JO234" s="111"/>
      <c r="JP234" s="111"/>
      <c r="JQ234" s="111"/>
      <c r="JR234" s="111"/>
      <c r="JS234" s="111"/>
      <c r="JT234" s="111"/>
      <c r="JU234" s="111"/>
      <c r="JV234" s="111"/>
      <c r="JW234" s="111"/>
      <c r="JX234" s="111"/>
      <c r="JY234" s="111"/>
      <c r="JZ234" s="111"/>
      <c r="KA234" s="111"/>
      <c r="KB234" s="111"/>
      <c r="KC234" s="111"/>
      <c r="KD234" s="111"/>
      <c r="KE234" s="111"/>
      <c r="KF234" s="111"/>
      <c r="KG234" s="111"/>
      <c r="KH234" s="111"/>
      <c r="KI234" s="111"/>
      <c r="KJ234" s="111"/>
      <c r="KK234" s="111"/>
      <c r="KL234" s="111"/>
      <c r="KM234" s="111"/>
      <c r="KN234" s="111"/>
      <c r="KO234" s="111"/>
      <c r="KP234" s="111"/>
      <c r="KQ234" s="111"/>
      <c r="KR234" s="111"/>
      <c r="KS234" s="111"/>
      <c r="KT234" s="111"/>
      <c r="KU234" s="111"/>
      <c r="KV234" s="111"/>
      <c r="KW234" s="111"/>
      <c r="KX234" s="111"/>
      <c r="KY234" s="111"/>
      <c r="KZ234" s="111"/>
      <c r="LA234" s="111"/>
      <c r="LB234" s="111"/>
      <c r="LC234" s="111"/>
      <c r="LD234" s="111"/>
      <c r="LE234" s="111"/>
      <c r="LF234" s="111"/>
      <c r="LG234" s="111"/>
      <c r="LH234" s="111"/>
      <c r="LI234" s="111"/>
      <c r="LJ234" s="111"/>
      <c r="LK234" s="111"/>
      <c r="LL234" s="111"/>
      <c r="LM234" s="111"/>
      <c r="LN234" s="111"/>
      <c r="LO234" s="111"/>
      <c r="LP234" s="111"/>
      <c r="LQ234" s="111"/>
      <c r="LR234" s="111"/>
      <c r="LS234" s="111"/>
      <c r="LT234" s="111"/>
      <c r="LU234" s="111"/>
      <c r="LV234" s="111"/>
      <c r="LW234" s="111"/>
      <c r="LX234" s="111"/>
      <c r="LY234" s="111"/>
      <c r="LZ234" s="111"/>
      <c r="MA234" s="111"/>
      <c r="MB234" s="111"/>
      <c r="MC234" s="111"/>
      <c r="MD234" s="111"/>
      <c r="ME234" s="111"/>
      <c r="MF234" s="111"/>
      <c r="MG234" s="111"/>
      <c r="MH234" s="111"/>
      <c r="MI234" s="111"/>
      <c r="MJ234" s="111"/>
      <c r="MK234" s="111"/>
      <c r="ML234" s="111"/>
      <c r="MM234" s="111"/>
      <c r="MN234" s="111"/>
      <c r="MO234" s="111"/>
      <c r="MP234" s="111"/>
      <c r="MQ234" s="111"/>
      <c r="MR234" s="111"/>
      <c r="MS234" s="111"/>
      <c r="MT234" s="111"/>
      <c r="MU234" s="111"/>
      <c r="MV234" s="111"/>
      <c r="MW234" s="111"/>
      <c r="MX234" s="111"/>
      <c r="MY234" s="111"/>
      <c r="MZ234" s="111"/>
      <c r="NA234" s="111"/>
      <c r="NB234" s="111"/>
      <c r="NC234" s="111"/>
      <c r="ND234" s="111"/>
      <c r="NE234" s="111"/>
      <c r="NF234" s="111"/>
      <c r="NG234" s="111"/>
      <c r="NH234" s="111"/>
      <c r="NI234" s="111"/>
      <c r="NJ234" s="111"/>
      <c r="NK234" s="111"/>
      <c r="NL234" s="111"/>
      <c r="NM234" s="111"/>
      <c r="NN234" s="111"/>
      <c r="NO234" s="111"/>
      <c r="NP234" s="111"/>
      <c r="NQ234" s="111"/>
      <c r="NR234" s="111"/>
      <c r="NS234" s="111"/>
      <c r="NT234" s="111"/>
      <c r="NU234" s="111"/>
      <c r="NV234" s="111"/>
      <c r="NW234" s="111"/>
      <c r="NX234" s="111"/>
      <c r="NY234" s="111"/>
      <c r="NZ234" s="111"/>
      <c r="OA234" s="111"/>
      <c r="OB234" s="111"/>
      <c r="OC234" s="111"/>
      <c r="OD234" s="111"/>
      <c r="OE234" s="111"/>
      <c r="OF234" s="111"/>
      <c r="OG234" s="111"/>
      <c r="OH234" s="111"/>
      <c r="OI234" s="111"/>
      <c r="OJ234" s="111"/>
      <c r="OK234" s="111"/>
      <c r="OL234" s="111"/>
      <c r="OM234" s="111"/>
      <c r="ON234" s="111"/>
      <c r="OO234" s="111"/>
      <c r="OP234" s="111"/>
      <c r="OQ234" s="111"/>
      <c r="OR234" s="111"/>
      <c r="OS234" s="111"/>
      <c r="OT234" s="111"/>
      <c r="OU234" s="111"/>
      <c r="OV234" s="111"/>
      <c r="OW234" s="111"/>
      <c r="OX234" s="111"/>
      <c r="OY234" s="111"/>
      <c r="OZ234" s="111"/>
      <c r="PA234" s="111"/>
      <c r="PB234" s="111"/>
      <c r="PC234" s="111"/>
      <c r="PD234" s="111"/>
      <c r="PE234" s="111"/>
      <c r="PF234" s="111"/>
      <c r="PG234" s="111"/>
      <c r="PH234" s="111"/>
      <c r="PI234" s="111"/>
      <c r="PJ234" s="111"/>
      <c r="PK234" s="111"/>
      <c r="PL234" s="111"/>
      <c r="PM234" s="111"/>
      <c r="PN234" s="111"/>
      <c r="PO234" s="111"/>
      <c r="PP234" s="111"/>
      <c r="PQ234" s="111"/>
      <c r="PR234" s="111"/>
      <c r="PS234" s="111"/>
      <c r="PT234" s="111"/>
      <c r="PU234" s="111"/>
      <c r="PV234" s="111"/>
      <c r="PW234" s="111"/>
      <c r="PX234" s="111"/>
      <c r="PY234" s="111"/>
      <c r="PZ234" s="111"/>
      <c r="QA234" s="111"/>
      <c r="QB234" s="111"/>
      <c r="QC234" s="111"/>
      <c r="QD234" s="111"/>
      <c r="QE234" s="111"/>
      <c r="QF234" s="111"/>
      <c r="QG234" s="111"/>
      <c r="QH234" s="111"/>
      <c r="QI234" s="111"/>
      <c r="QJ234" s="111"/>
      <c r="QK234" s="111"/>
      <c r="QL234" s="111"/>
      <c r="QM234" s="111"/>
      <c r="QN234" s="111"/>
      <c r="QO234" s="111"/>
      <c r="QP234" s="111"/>
      <c r="QQ234" s="111"/>
      <c r="QR234" s="111"/>
      <c r="QS234" s="111"/>
      <c r="QT234" s="111"/>
      <c r="QU234" s="111"/>
      <c r="QV234" s="111"/>
      <c r="QW234" s="111"/>
      <c r="QX234" s="111"/>
      <c r="QY234" s="111"/>
      <c r="QZ234" s="111"/>
      <c r="RA234" s="111"/>
      <c r="RB234" s="111"/>
      <c r="RC234" s="111"/>
      <c r="RD234" s="111"/>
      <c r="RE234" s="111"/>
      <c r="RF234" s="111"/>
      <c r="RG234" s="111"/>
      <c r="RH234" s="111"/>
      <c r="RI234" s="111"/>
      <c r="RJ234" s="111"/>
      <c r="RK234" s="111"/>
      <c r="RL234" s="111"/>
      <c r="RM234" s="111"/>
      <c r="RN234" s="111"/>
      <c r="RO234" s="111"/>
      <c r="RP234" s="111"/>
      <c r="RQ234" s="111"/>
      <c r="RR234" s="111"/>
      <c r="RS234" s="111"/>
      <c r="RT234" s="111"/>
      <c r="RU234" s="111"/>
      <c r="RV234" s="111"/>
      <c r="RW234" s="111"/>
      <c r="RX234" s="111"/>
      <c r="RY234" s="111"/>
      <c r="RZ234" s="111"/>
      <c r="SA234" s="111"/>
      <c r="SB234" s="111"/>
      <c r="SC234" s="111"/>
      <c r="SD234" s="111"/>
      <c r="SE234" s="111"/>
      <c r="SF234" s="111"/>
      <c r="SG234" s="111"/>
      <c r="SH234" s="111"/>
      <c r="SI234" s="111"/>
      <c r="SJ234" s="111"/>
      <c r="SK234" s="111"/>
      <c r="SL234" s="111"/>
      <c r="SM234" s="111"/>
      <c r="SN234" s="111"/>
      <c r="SO234" s="111"/>
      <c r="SP234" s="111"/>
      <c r="SQ234" s="111"/>
      <c r="SR234" s="111"/>
      <c r="SS234" s="111"/>
      <c r="ST234" s="111"/>
      <c r="SU234" s="111"/>
      <c r="SV234" s="111"/>
      <c r="SW234" s="111"/>
      <c r="SX234" s="111"/>
      <c r="SY234" s="111"/>
      <c r="SZ234" s="111"/>
      <c r="TA234" s="111"/>
      <c r="TB234" s="111"/>
      <c r="TC234" s="111"/>
      <c r="TD234" s="111"/>
      <c r="TE234" s="111"/>
      <c r="TF234" s="111"/>
      <c r="TG234" s="111"/>
      <c r="TH234" s="111"/>
      <c r="TI234" s="111"/>
      <c r="TJ234" s="111"/>
      <c r="TK234" s="111"/>
      <c r="TL234" s="111"/>
      <c r="TM234" s="111"/>
      <c r="TN234" s="111"/>
    </row>
    <row r="235" spans="1:534" x14ac:dyDescent="0.2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7"/>
      <c r="CC235" s="117"/>
      <c r="CD235" s="111"/>
      <c r="CE235" s="111"/>
      <c r="CF235" s="111"/>
      <c r="CG235" s="117"/>
      <c r="CH235" s="117"/>
      <c r="CI235" s="111"/>
      <c r="CJ235" s="111"/>
      <c r="CK235" s="111"/>
      <c r="CL235" s="117"/>
      <c r="CM235" s="111"/>
      <c r="CN235" s="117"/>
      <c r="CO235" s="117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  <c r="DJ235" s="111"/>
      <c r="DK235" s="111"/>
      <c r="DL235" s="111"/>
      <c r="DM235" s="111"/>
      <c r="DN235" s="111"/>
      <c r="DO235" s="111"/>
      <c r="DP235" s="111"/>
      <c r="DQ235" s="111"/>
      <c r="DR235" s="111"/>
      <c r="DS235" s="111"/>
      <c r="DT235" s="111"/>
      <c r="DU235" s="111"/>
      <c r="DV235" s="111"/>
      <c r="DW235" s="111"/>
      <c r="DX235" s="111"/>
      <c r="DY235" s="111"/>
      <c r="DZ235" s="111"/>
      <c r="EA235" s="111"/>
      <c r="EB235" s="111"/>
      <c r="EC235" s="111"/>
      <c r="ED235" s="111"/>
      <c r="EE235" s="111"/>
      <c r="EF235" s="111"/>
      <c r="EG235" s="111"/>
      <c r="EH235" s="111"/>
      <c r="EI235" s="111"/>
      <c r="EJ235" s="111"/>
      <c r="EK235" s="111"/>
      <c r="EL235" s="111"/>
      <c r="EM235" s="111"/>
      <c r="EN235" s="111"/>
      <c r="EO235" s="111"/>
      <c r="EP235" s="111"/>
      <c r="EQ235" s="111"/>
      <c r="ER235" s="111"/>
      <c r="ES235" s="111"/>
      <c r="ET235" s="111"/>
      <c r="EU235" s="111"/>
      <c r="EV235" s="111"/>
      <c r="EW235" s="111"/>
      <c r="EX235" s="111"/>
      <c r="EY235" s="111"/>
      <c r="EZ235" s="111"/>
      <c r="FA235" s="111"/>
      <c r="FB235" s="111"/>
      <c r="FC235" s="111"/>
      <c r="FD235" s="111"/>
      <c r="FE235" s="111"/>
      <c r="FF235" s="111"/>
      <c r="FG235" s="111"/>
      <c r="FH235" s="111"/>
      <c r="FI235" s="111"/>
      <c r="FJ235" s="111"/>
      <c r="FK235" s="111"/>
      <c r="FL235" s="111"/>
      <c r="FM235" s="111"/>
      <c r="FN235" s="111"/>
      <c r="FO235" s="111"/>
      <c r="FP235" s="111"/>
      <c r="FQ235" s="111"/>
      <c r="FR235" s="111"/>
      <c r="FS235" s="111"/>
      <c r="FT235" s="111"/>
      <c r="FU235" s="111"/>
      <c r="FV235" s="111"/>
      <c r="FW235" s="111"/>
      <c r="FX235" s="111"/>
      <c r="FY235" s="111"/>
      <c r="FZ235" s="111"/>
      <c r="GA235" s="111"/>
      <c r="GB235" s="111"/>
      <c r="GC235" s="111"/>
      <c r="GD235" s="111"/>
      <c r="GE235" s="111"/>
      <c r="GF235" s="111"/>
      <c r="GG235" s="111"/>
      <c r="GH235" s="111"/>
      <c r="GI235" s="111"/>
      <c r="GJ235" s="111"/>
      <c r="GK235" s="111"/>
      <c r="GL235" s="111"/>
      <c r="GM235" s="111"/>
      <c r="GN235" s="111"/>
      <c r="GO235" s="111"/>
      <c r="GP235" s="111"/>
      <c r="GQ235" s="111"/>
      <c r="GR235" s="111"/>
      <c r="GS235" s="111"/>
      <c r="GT235" s="111"/>
      <c r="GU235" s="111"/>
      <c r="GV235" s="111"/>
      <c r="GW235" s="111"/>
      <c r="GX235" s="111"/>
      <c r="GY235" s="111"/>
      <c r="GZ235" s="111"/>
      <c r="HA235" s="111"/>
      <c r="HB235" s="111"/>
      <c r="HC235" s="111"/>
      <c r="HD235" s="111"/>
      <c r="HE235" s="111"/>
      <c r="HF235" s="111"/>
      <c r="HG235" s="116"/>
      <c r="HH235" s="111"/>
      <c r="HI235" s="111"/>
      <c r="HJ235" s="111"/>
      <c r="HK235" s="111"/>
      <c r="HL235" s="111"/>
      <c r="HM235" s="111"/>
      <c r="HN235" s="111"/>
      <c r="HO235" s="111"/>
      <c r="HP235" s="111"/>
      <c r="HQ235" s="111"/>
      <c r="HR235" s="111"/>
      <c r="HS235" s="111"/>
      <c r="HT235" s="111"/>
      <c r="HU235" s="111"/>
      <c r="HV235" s="111"/>
      <c r="HW235" s="111"/>
      <c r="HX235" s="111"/>
      <c r="HY235" s="111"/>
      <c r="HZ235" s="111"/>
      <c r="IA235" s="111"/>
      <c r="IB235" s="111"/>
      <c r="IC235" s="111"/>
      <c r="ID235" s="111"/>
      <c r="IE235" s="111"/>
      <c r="IF235" s="111"/>
      <c r="IG235" s="111"/>
      <c r="IH235" s="111"/>
      <c r="II235" s="111"/>
      <c r="IJ235" s="111"/>
      <c r="IK235" s="111"/>
      <c r="IL235" s="111"/>
      <c r="IM235" s="111"/>
      <c r="IN235" s="111"/>
      <c r="IO235" s="111"/>
      <c r="IP235" s="111"/>
      <c r="IQ235" s="111"/>
      <c r="IR235" s="111"/>
      <c r="IS235" s="111"/>
      <c r="IT235" s="111"/>
      <c r="IU235" s="111"/>
      <c r="IV235" s="111"/>
      <c r="IW235" s="111"/>
      <c r="IX235" s="111"/>
      <c r="IY235" s="111"/>
      <c r="IZ235" s="111"/>
      <c r="JA235" s="111"/>
      <c r="JB235" s="111"/>
      <c r="JC235" s="111"/>
      <c r="JD235" s="111"/>
      <c r="JE235" s="111"/>
      <c r="JF235" s="111"/>
      <c r="JG235" s="111"/>
      <c r="JH235" s="111"/>
      <c r="JI235" s="111"/>
      <c r="JJ235" s="111"/>
      <c r="JK235" s="111"/>
      <c r="JL235" s="111"/>
      <c r="JM235" s="111"/>
      <c r="JN235" s="111"/>
      <c r="JO235" s="111"/>
      <c r="JP235" s="111"/>
      <c r="JQ235" s="111"/>
      <c r="JR235" s="111"/>
      <c r="JS235" s="111"/>
      <c r="JT235" s="111"/>
      <c r="JU235" s="111"/>
      <c r="JV235" s="111"/>
      <c r="JW235" s="111"/>
      <c r="JX235" s="111"/>
      <c r="JY235" s="111"/>
      <c r="JZ235" s="111"/>
      <c r="KA235" s="111"/>
      <c r="KB235" s="111"/>
      <c r="KC235" s="111"/>
      <c r="KD235" s="111"/>
      <c r="KE235" s="111"/>
      <c r="KF235" s="111"/>
      <c r="KG235" s="111"/>
      <c r="KH235" s="111"/>
      <c r="KI235" s="111"/>
      <c r="KJ235" s="111"/>
      <c r="KK235" s="111"/>
      <c r="KL235" s="111"/>
      <c r="KM235" s="111"/>
      <c r="KN235" s="111"/>
      <c r="KO235" s="111"/>
      <c r="KP235" s="111"/>
      <c r="KQ235" s="111"/>
      <c r="KR235" s="111"/>
      <c r="KS235" s="111"/>
      <c r="KT235" s="111"/>
      <c r="KU235" s="111"/>
      <c r="KV235" s="111"/>
      <c r="KW235" s="111"/>
      <c r="KX235" s="111"/>
      <c r="KY235" s="111"/>
      <c r="KZ235" s="111"/>
      <c r="LA235" s="111"/>
      <c r="LB235" s="111"/>
      <c r="LC235" s="111"/>
      <c r="LD235" s="111"/>
      <c r="LE235" s="111"/>
      <c r="LF235" s="111"/>
      <c r="LG235" s="111"/>
      <c r="LH235" s="111"/>
      <c r="LI235" s="111"/>
      <c r="LJ235" s="111"/>
      <c r="LK235" s="111"/>
      <c r="LL235" s="111"/>
      <c r="LM235" s="111"/>
      <c r="LN235" s="111"/>
      <c r="LO235" s="111"/>
      <c r="LP235" s="111"/>
      <c r="LQ235" s="111"/>
      <c r="LR235" s="111"/>
      <c r="LS235" s="111"/>
      <c r="LT235" s="111"/>
      <c r="LU235" s="111"/>
      <c r="LV235" s="111"/>
      <c r="LW235" s="111"/>
      <c r="LX235" s="111"/>
      <c r="LY235" s="111"/>
      <c r="LZ235" s="111"/>
      <c r="MA235" s="111"/>
      <c r="MB235" s="111"/>
      <c r="MC235" s="111"/>
      <c r="MD235" s="111"/>
      <c r="ME235" s="111"/>
      <c r="MF235" s="111"/>
      <c r="MG235" s="111"/>
      <c r="MH235" s="111"/>
      <c r="MI235" s="111"/>
      <c r="MJ235" s="111"/>
      <c r="MK235" s="111"/>
      <c r="ML235" s="111"/>
      <c r="MM235" s="111"/>
      <c r="MN235" s="111"/>
      <c r="MO235" s="111"/>
      <c r="MP235" s="111"/>
      <c r="MQ235" s="111"/>
      <c r="MR235" s="111"/>
      <c r="MS235" s="111"/>
      <c r="MT235" s="111"/>
      <c r="MU235" s="111"/>
      <c r="MV235" s="111"/>
      <c r="MW235" s="111"/>
      <c r="MX235" s="111"/>
      <c r="MY235" s="111"/>
      <c r="MZ235" s="111"/>
      <c r="NA235" s="111"/>
      <c r="NB235" s="111"/>
      <c r="NC235" s="111"/>
      <c r="ND235" s="111"/>
      <c r="NE235" s="111"/>
      <c r="NF235" s="111"/>
      <c r="NG235" s="111"/>
      <c r="NH235" s="111"/>
      <c r="NI235" s="111"/>
      <c r="NJ235" s="111"/>
      <c r="NK235" s="111"/>
      <c r="NL235" s="111"/>
      <c r="NM235" s="111"/>
      <c r="NN235" s="111"/>
      <c r="NO235" s="111"/>
      <c r="NP235" s="111"/>
      <c r="NQ235" s="111"/>
      <c r="NR235" s="111"/>
      <c r="NS235" s="111"/>
      <c r="NT235" s="111"/>
      <c r="NU235" s="111"/>
      <c r="NV235" s="111"/>
      <c r="NW235" s="111"/>
      <c r="NX235" s="111"/>
      <c r="NY235" s="111"/>
      <c r="NZ235" s="111"/>
      <c r="OA235" s="111"/>
      <c r="OB235" s="111"/>
      <c r="OC235" s="111"/>
      <c r="OD235" s="111"/>
      <c r="OE235" s="111"/>
      <c r="OF235" s="111"/>
      <c r="OG235" s="111"/>
      <c r="OH235" s="111"/>
      <c r="OI235" s="111"/>
      <c r="OJ235" s="111"/>
      <c r="OK235" s="111"/>
      <c r="OL235" s="111"/>
      <c r="OM235" s="111"/>
      <c r="ON235" s="111"/>
      <c r="OO235" s="111"/>
      <c r="OP235" s="111"/>
      <c r="OQ235" s="111"/>
      <c r="OR235" s="111"/>
      <c r="OS235" s="111"/>
      <c r="OT235" s="111"/>
      <c r="OU235" s="111"/>
      <c r="OV235" s="111"/>
      <c r="OW235" s="111"/>
      <c r="OX235" s="111"/>
      <c r="OY235" s="111"/>
      <c r="OZ235" s="111"/>
      <c r="PA235" s="111"/>
      <c r="PB235" s="111"/>
      <c r="PC235" s="111"/>
      <c r="PD235" s="111"/>
      <c r="PE235" s="111"/>
      <c r="PF235" s="111"/>
      <c r="PG235" s="111"/>
      <c r="PH235" s="111"/>
      <c r="PI235" s="111"/>
      <c r="PJ235" s="111"/>
      <c r="PK235" s="111"/>
      <c r="PL235" s="111"/>
      <c r="PM235" s="111"/>
      <c r="PN235" s="111"/>
      <c r="PO235" s="111"/>
      <c r="PP235" s="111"/>
      <c r="PQ235" s="111"/>
      <c r="PR235" s="111"/>
      <c r="PS235" s="111"/>
      <c r="PT235" s="111"/>
      <c r="PU235" s="111"/>
      <c r="PV235" s="111"/>
      <c r="PW235" s="111"/>
      <c r="PX235" s="111"/>
      <c r="PY235" s="111"/>
      <c r="PZ235" s="111"/>
      <c r="QA235" s="111"/>
      <c r="QB235" s="111"/>
      <c r="QC235" s="111"/>
      <c r="QD235" s="111"/>
      <c r="QE235" s="111"/>
      <c r="QF235" s="111"/>
      <c r="QG235" s="111"/>
      <c r="QH235" s="111"/>
      <c r="QI235" s="111"/>
      <c r="QJ235" s="111"/>
      <c r="QK235" s="111"/>
      <c r="QL235" s="111"/>
      <c r="QM235" s="111"/>
      <c r="QN235" s="111"/>
      <c r="QO235" s="111"/>
      <c r="QP235" s="111"/>
      <c r="QQ235" s="111"/>
      <c r="QR235" s="111"/>
      <c r="QS235" s="111"/>
      <c r="QT235" s="111"/>
      <c r="QU235" s="111"/>
      <c r="QV235" s="111"/>
      <c r="QW235" s="111"/>
      <c r="QX235" s="111"/>
      <c r="QY235" s="111"/>
      <c r="QZ235" s="111"/>
      <c r="RA235" s="111"/>
      <c r="RB235" s="111"/>
      <c r="RC235" s="111"/>
      <c r="RD235" s="111"/>
      <c r="RE235" s="111"/>
      <c r="RF235" s="111"/>
      <c r="RG235" s="111"/>
      <c r="RH235" s="111"/>
      <c r="RI235" s="111"/>
      <c r="RJ235" s="111"/>
      <c r="RK235" s="111"/>
      <c r="RL235" s="111"/>
      <c r="RM235" s="111"/>
      <c r="RN235" s="111"/>
      <c r="RO235" s="111"/>
      <c r="RP235" s="111"/>
      <c r="RQ235" s="111"/>
      <c r="RR235" s="111"/>
      <c r="RS235" s="111"/>
      <c r="RT235" s="111"/>
      <c r="RU235" s="111"/>
      <c r="RV235" s="111"/>
      <c r="RW235" s="111"/>
      <c r="RX235" s="111"/>
      <c r="RY235" s="111"/>
      <c r="RZ235" s="111"/>
      <c r="SA235" s="111"/>
      <c r="SB235" s="111"/>
      <c r="SC235" s="111"/>
      <c r="SD235" s="111"/>
      <c r="SE235" s="111"/>
      <c r="SF235" s="111"/>
      <c r="SG235" s="111"/>
      <c r="SH235" s="111"/>
      <c r="SI235" s="111"/>
      <c r="SJ235" s="111"/>
      <c r="SK235" s="111"/>
      <c r="SL235" s="111"/>
      <c r="SM235" s="111"/>
      <c r="SN235" s="111"/>
      <c r="SO235" s="111"/>
      <c r="SP235" s="111"/>
      <c r="SQ235" s="111"/>
      <c r="SR235" s="111"/>
      <c r="SS235" s="111"/>
      <c r="ST235" s="111"/>
      <c r="SU235" s="111"/>
      <c r="SV235" s="111"/>
      <c r="SW235" s="111"/>
      <c r="SX235" s="111"/>
      <c r="SY235" s="111"/>
      <c r="SZ235" s="111"/>
      <c r="TA235" s="111"/>
      <c r="TB235" s="111"/>
      <c r="TC235" s="111"/>
      <c r="TD235" s="111"/>
      <c r="TE235" s="111"/>
      <c r="TF235" s="111"/>
      <c r="TG235" s="111"/>
      <c r="TH235" s="111"/>
      <c r="TI235" s="111"/>
      <c r="TJ235" s="111"/>
      <c r="TK235" s="111"/>
      <c r="TL235" s="111"/>
      <c r="TM235" s="111"/>
      <c r="TN235" s="111"/>
    </row>
    <row r="236" spans="1:534" x14ac:dyDescent="0.2">
      <c r="A236" s="111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7"/>
      <c r="CC236" s="117"/>
      <c r="CD236" s="111"/>
      <c r="CE236" s="111"/>
      <c r="CF236" s="111"/>
      <c r="CG236" s="117"/>
      <c r="CH236" s="117"/>
      <c r="CI236" s="111"/>
      <c r="CJ236" s="111"/>
      <c r="CK236" s="111"/>
      <c r="CL236" s="117"/>
      <c r="CM236" s="111"/>
      <c r="CN236" s="117"/>
      <c r="CO236" s="117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  <c r="DJ236" s="111"/>
      <c r="DK236" s="111"/>
      <c r="DL236" s="111"/>
      <c r="DM236" s="111"/>
      <c r="DN236" s="111"/>
      <c r="DO236" s="111"/>
      <c r="DP236" s="111"/>
      <c r="DQ236" s="111"/>
      <c r="DR236" s="111"/>
      <c r="DS236" s="111"/>
      <c r="DT236" s="111"/>
      <c r="DU236" s="111"/>
      <c r="DV236" s="111"/>
      <c r="DW236" s="111"/>
      <c r="DX236" s="111"/>
      <c r="DY236" s="111"/>
      <c r="DZ236" s="111"/>
      <c r="EA236" s="111"/>
      <c r="EB236" s="111"/>
      <c r="EC236" s="111"/>
      <c r="ED236" s="111"/>
      <c r="EE236" s="111"/>
      <c r="EF236" s="111"/>
      <c r="EG236" s="111"/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11"/>
      <c r="FG236" s="111"/>
      <c r="FH236" s="111"/>
      <c r="FI236" s="111"/>
      <c r="FJ236" s="111"/>
      <c r="FK236" s="111"/>
      <c r="FL236" s="111"/>
      <c r="FM236" s="111"/>
      <c r="FN236" s="111"/>
      <c r="FO236" s="111"/>
      <c r="FP236" s="111"/>
      <c r="FQ236" s="111"/>
      <c r="FR236" s="111"/>
      <c r="FS236" s="111"/>
      <c r="FT236" s="111"/>
      <c r="FU236" s="111"/>
      <c r="FV236" s="111"/>
      <c r="FW236" s="111"/>
      <c r="FX236" s="111"/>
      <c r="FY236" s="111"/>
      <c r="FZ236" s="111"/>
      <c r="GA236" s="111"/>
      <c r="GB236" s="111"/>
      <c r="GC236" s="111"/>
      <c r="GD236" s="111"/>
      <c r="GE236" s="111"/>
      <c r="GF236" s="111"/>
      <c r="GG236" s="111"/>
      <c r="GH236" s="111"/>
      <c r="GI236" s="111"/>
      <c r="GJ236" s="111"/>
      <c r="GK236" s="111"/>
      <c r="GL236" s="111"/>
      <c r="GM236" s="111"/>
      <c r="GN236" s="111"/>
      <c r="GO236" s="111"/>
      <c r="GP236" s="111"/>
      <c r="GQ236" s="111"/>
      <c r="GR236" s="111"/>
      <c r="GS236" s="111"/>
      <c r="GT236" s="111"/>
      <c r="GU236" s="111"/>
      <c r="GV236" s="111"/>
      <c r="GW236" s="111"/>
      <c r="GX236" s="111"/>
      <c r="GY236" s="111"/>
      <c r="GZ236" s="111"/>
      <c r="HA236" s="111"/>
      <c r="HB236" s="111"/>
      <c r="HC236" s="111"/>
      <c r="HD236" s="111"/>
      <c r="HE236" s="111"/>
      <c r="HF236" s="111"/>
      <c r="HG236" s="116"/>
      <c r="HH236" s="111"/>
      <c r="HI236" s="111"/>
      <c r="HJ236" s="111"/>
      <c r="HK236" s="111"/>
      <c r="HL236" s="111"/>
      <c r="HM236" s="111"/>
      <c r="HN236" s="111"/>
      <c r="HO236" s="111"/>
      <c r="HP236" s="111"/>
      <c r="HQ236" s="111"/>
      <c r="HR236" s="111"/>
      <c r="HS236" s="111"/>
      <c r="HT236" s="111"/>
      <c r="HU236" s="111"/>
      <c r="HV236" s="111"/>
      <c r="HW236" s="111"/>
      <c r="HX236" s="111"/>
      <c r="HY236" s="111"/>
      <c r="HZ236" s="111"/>
      <c r="IA236" s="111"/>
      <c r="IB236" s="111"/>
      <c r="IC236" s="111"/>
      <c r="ID236" s="111"/>
      <c r="IE236" s="111"/>
      <c r="IF236" s="111"/>
      <c r="IG236" s="111"/>
      <c r="IH236" s="111"/>
      <c r="II236" s="111"/>
      <c r="IJ236" s="111"/>
      <c r="IK236" s="111"/>
      <c r="IL236" s="111"/>
      <c r="IM236" s="111"/>
      <c r="IN236" s="111"/>
      <c r="IO236" s="111"/>
      <c r="IP236" s="111"/>
      <c r="IQ236" s="111"/>
      <c r="IR236" s="111"/>
      <c r="IS236" s="111"/>
      <c r="IT236" s="111"/>
      <c r="IU236" s="111"/>
      <c r="IV236" s="111"/>
      <c r="IW236" s="111"/>
      <c r="IX236" s="111"/>
      <c r="IY236" s="111"/>
      <c r="IZ236" s="111"/>
      <c r="JA236" s="111"/>
      <c r="JB236" s="111"/>
      <c r="JC236" s="111"/>
      <c r="JD236" s="111"/>
      <c r="JE236" s="111"/>
      <c r="JF236" s="111"/>
      <c r="JG236" s="111"/>
      <c r="JH236" s="111"/>
      <c r="JI236" s="111"/>
      <c r="JJ236" s="111"/>
      <c r="JK236" s="111"/>
      <c r="JL236" s="111"/>
      <c r="JM236" s="111"/>
      <c r="JN236" s="111"/>
      <c r="JO236" s="111"/>
      <c r="JP236" s="111"/>
      <c r="JQ236" s="111"/>
      <c r="JR236" s="111"/>
      <c r="JS236" s="111"/>
      <c r="JT236" s="111"/>
      <c r="JU236" s="111"/>
      <c r="JV236" s="111"/>
      <c r="JW236" s="111"/>
      <c r="JX236" s="111"/>
      <c r="JY236" s="111"/>
      <c r="JZ236" s="111"/>
      <c r="KA236" s="111"/>
      <c r="KB236" s="111"/>
      <c r="KC236" s="111"/>
      <c r="KD236" s="111"/>
      <c r="KE236" s="111"/>
      <c r="KF236" s="111"/>
      <c r="KG236" s="111"/>
      <c r="KH236" s="111"/>
      <c r="KI236" s="111"/>
      <c r="KJ236" s="111"/>
      <c r="KK236" s="111"/>
      <c r="KL236" s="111"/>
      <c r="KM236" s="111"/>
      <c r="KN236" s="111"/>
      <c r="KO236" s="111"/>
      <c r="KP236" s="111"/>
      <c r="KQ236" s="111"/>
      <c r="KR236" s="111"/>
      <c r="KS236" s="111"/>
      <c r="KT236" s="111"/>
      <c r="KU236" s="111"/>
      <c r="KV236" s="111"/>
      <c r="KW236" s="111"/>
      <c r="KX236" s="111"/>
      <c r="KY236" s="111"/>
      <c r="KZ236" s="111"/>
      <c r="LA236" s="111"/>
      <c r="LB236" s="111"/>
      <c r="LC236" s="111"/>
      <c r="LD236" s="111"/>
      <c r="LE236" s="111"/>
      <c r="LF236" s="111"/>
      <c r="LG236" s="111"/>
      <c r="LH236" s="111"/>
      <c r="LI236" s="111"/>
      <c r="LJ236" s="111"/>
      <c r="LK236" s="111"/>
      <c r="LL236" s="111"/>
      <c r="LM236" s="111"/>
      <c r="LN236" s="111"/>
      <c r="LO236" s="111"/>
      <c r="LP236" s="111"/>
      <c r="LQ236" s="111"/>
      <c r="LR236" s="111"/>
      <c r="LS236" s="111"/>
      <c r="LT236" s="111"/>
      <c r="LU236" s="111"/>
      <c r="LV236" s="111"/>
      <c r="LW236" s="111"/>
      <c r="LX236" s="111"/>
      <c r="LY236" s="111"/>
      <c r="LZ236" s="111"/>
      <c r="MA236" s="111"/>
      <c r="MB236" s="111"/>
      <c r="MC236" s="111"/>
      <c r="MD236" s="111"/>
      <c r="ME236" s="111"/>
      <c r="MF236" s="111"/>
      <c r="MG236" s="111"/>
      <c r="MH236" s="111"/>
      <c r="MI236" s="111"/>
      <c r="MJ236" s="111"/>
      <c r="MK236" s="111"/>
      <c r="ML236" s="111"/>
      <c r="MM236" s="111"/>
      <c r="MN236" s="111"/>
      <c r="MO236" s="111"/>
      <c r="MP236" s="111"/>
      <c r="MQ236" s="111"/>
      <c r="MR236" s="111"/>
      <c r="MS236" s="111"/>
      <c r="MT236" s="111"/>
      <c r="MU236" s="111"/>
      <c r="MV236" s="111"/>
      <c r="MW236" s="111"/>
      <c r="MX236" s="111"/>
      <c r="MY236" s="111"/>
      <c r="MZ236" s="111"/>
      <c r="NA236" s="111"/>
      <c r="NB236" s="111"/>
      <c r="NC236" s="111"/>
      <c r="ND236" s="111"/>
      <c r="NE236" s="111"/>
      <c r="NF236" s="111"/>
      <c r="NG236" s="111"/>
      <c r="NH236" s="111"/>
      <c r="NI236" s="111"/>
      <c r="NJ236" s="111"/>
      <c r="NK236" s="111"/>
      <c r="NL236" s="111"/>
      <c r="NM236" s="111"/>
      <c r="NN236" s="111"/>
      <c r="NO236" s="111"/>
      <c r="NP236" s="111"/>
      <c r="NQ236" s="111"/>
      <c r="NR236" s="111"/>
      <c r="NS236" s="111"/>
      <c r="NT236" s="111"/>
      <c r="NU236" s="111"/>
      <c r="NV236" s="111"/>
      <c r="NW236" s="111"/>
      <c r="NX236" s="111"/>
      <c r="NY236" s="111"/>
      <c r="NZ236" s="111"/>
      <c r="OA236" s="111"/>
      <c r="OB236" s="111"/>
      <c r="OC236" s="111"/>
      <c r="OD236" s="111"/>
      <c r="OE236" s="111"/>
      <c r="OF236" s="111"/>
      <c r="OG236" s="111"/>
      <c r="OH236" s="111"/>
      <c r="OI236" s="111"/>
      <c r="OJ236" s="111"/>
      <c r="OK236" s="111"/>
      <c r="OL236" s="111"/>
      <c r="OM236" s="111"/>
      <c r="ON236" s="111"/>
      <c r="OO236" s="111"/>
      <c r="OP236" s="111"/>
      <c r="OQ236" s="111"/>
      <c r="OR236" s="111"/>
      <c r="OS236" s="111"/>
      <c r="OT236" s="111"/>
      <c r="OU236" s="111"/>
      <c r="OV236" s="111"/>
      <c r="OW236" s="111"/>
      <c r="OX236" s="111"/>
      <c r="OY236" s="111"/>
      <c r="OZ236" s="111"/>
      <c r="PA236" s="111"/>
      <c r="PB236" s="111"/>
      <c r="PC236" s="111"/>
      <c r="PD236" s="111"/>
      <c r="PE236" s="111"/>
      <c r="PF236" s="111"/>
      <c r="PG236" s="111"/>
      <c r="PH236" s="111"/>
      <c r="PI236" s="111"/>
      <c r="PJ236" s="111"/>
      <c r="PK236" s="111"/>
      <c r="PL236" s="111"/>
      <c r="PM236" s="111"/>
      <c r="PN236" s="111"/>
      <c r="PO236" s="111"/>
      <c r="PP236" s="111"/>
      <c r="PQ236" s="111"/>
      <c r="PR236" s="111"/>
      <c r="PS236" s="111"/>
      <c r="PT236" s="111"/>
      <c r="PU236" s="111"/>
      <c r="PV236" s="111"/>
      <c r="PW236" s="111"/>
      <c r="PX236" s="111"/>
      <c r="PY236" s="111"/>
      <c r="PZ236" s="111"/>
      <c r="QA236" s="111"/>
      <c r="QB236" s="111"/>
      <c r="QC236" s="111"/>
      <c r="QD236" s="111"/>
      <c r="QE236" s="111"/>
      <c r="QF236" s="111"/>
      <c r="QG236" s="111"/>
      <c r="QH236" s="111"/>
      <c r="QI236" s="111"/>
      <c r="QJ236" s="111"/>
      <c r="QK236" s="111"/>
      <c r="QL236" s="111"/>
      <c r="QM236" s="111"/>
      <c r="QN236" s="111"/>
      <c r="QO236" s="111"/>
      <c r="QP236" s="111"/>
      <c r="QQ236" s="111"/>
      <c r="QR236" s="111"/>
      <c r="QS236" s="111"/>
      <c r="QT236" s="111"/>
      <c r="QU236" s="111"/>
      <c r="QV236" s="111"/>
      <c r="QW236" s="111"/>
      <c r="QX236" s="111"/>
      <c r="QY236" s="111"/>
      <c r="QZ236" s="111"/>
      <c r="RA236" s="111"/>
      <c r="RB236" s="111"/>
      <c r="RC236" s="111"/>
      <c r="RD236" s="111"/>
      <c r="RE236" s="111"/>
      <c r="RF236" s="111"/>
      <c r="RG236" s="111"/>
      <c r="RH236" s="111"/>
      <c r="RI236" s="111"/>
      <c r="RJ236" s="111"/>
      <c r="RK236" s="111"/>
      <c r="RL236" s="111"/>
      <c r="RM236" s="111"/>
      <c r="RN236" s="111"/>
      <c r="RO236" s="111"/>
      <c r="RP236" s="111"/>
      <c r="RQ236" s="111"/>
      <c r="RR236" s="111"/>
      <c r="RS236" s="111"/>
      <c r="RT236" s="111"/>
      <c r="RU236" s="111"/>
      <c r="RV236" s="111"/>
      <c r="RW236" s="111"/>
      <c r="RX236" s="111"/>
      <c r="RY236" s="111"/>
      <c r="RZ236" s="111"/>
      <c r="SA236" s="111"/>
      <c r="SB236" s="111"/>
      <c r="SC236" s="111"/>
      <c r="SD236" s="111"/>
      <c r="SE236" s="111"/>
      <c r="SF236" s="111"/>
      <c r="SG236" s="111"/>
      <c r="SH236" s="111"/>
      <c r="SI236" s="111"/>
      <c r="SJ236" s="111"/>
      <c r="SK236" s="111"/>
      <c r="SL236" s="111"/>
      <c r="SM236" s="111"/>
      <c r="SN236" s="111"/>
      <c r="SO236" s="111"/>
      <c r="SP236" s="111"/>
      <c r="SQ236" s="111"/>
      <c r="SR236" s="111"/>
      <c r="SS236" s="111"/>
      <c r="ST236" s="111"/>
      <c r="SU236" s="111"/>
      <c r="SV236" s="111"/>
      <c r="SW236" s="111"/>
      <c r="SX236" s="111"/>
      <c r="SY236" s="111"/>
      <c r="SZ236" s="111"/>
      <c r="TA236" s="111"/>
      <c r="TB236" s="111"/>
      <c r="TC236" s="111"/>
      <c r="TD236" s="111"/>
      <c r="TE236" s="111"/>
      <c r="TF236" s="111"/>
      <c r="TG236" s="111"/>
      <c r="TH236" s="111"/>
      <c r="TI236" s="111"/>
      <c r="TJ236" s="111"/>
      <c r="TK236" s="111"/>
      <c r="TL236" s="111"/>
      <c r="TM236" s="111"/>
      <c r="TN236" s="111"/>
    </row>
    <row r="237" spans="1:534" x14ac:dyDescent="0.2">
      <c r="A237" s="111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7"/>
      <c r="CC237" s="117"/>
      <c r="CD237" s="111"/>
      <c r="CE237" s="111"/>
      <c r="CF237" s="111"/>
      <c r="CG237" s="117"/>
      <c r="CH237" s="117"/>
      <c r="CI237" s="111"/>
      <c r="CJ237" s="111"/>
      <c r="CK237" s="111"/>
      <c r="CL237" s="117"/>
      <c r="CM237" s="111"/>
      <c r="CN237" s="117"/>
      <c r="CO237" s="117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  <c r="DJ237" s="111"/>
      <c r="DK237" s="111"/>
      <c r="DL237" s="111"/>
      <c r="DM237" s="111"/>
      <c r="DN237" s="111"/>
      <c r="DO237" s="111"/>
      <c r="DP237" s="111"/>
      <c r="DQ237" s="111"/>
      <c r="DR237" s="111"/>
      <c r="DS237" s="111"/>
      <c r="DT237" s="111"/>
      <c r="DU237" s="111"/>
      <c r="DV237" s="111"/>
      <c r="DW237" s="111"/>
      <c r="DX237" s="111"/>
      <c r="DY237" s="111"/>
      <c r="DZ237" s="111"/>
      <c r="EA237" s="111"/>
      <c r="EB237" s="111"/>
      <c r="EC237" s="111"/>
      <c r="ED237" s="111"/>
      <c r="EE237" s="111"/>
      <c r="EF237" s="111"/>
      <c r="EG237" s="111"/>
      <c r="EH237" s="111"/>
      <c r="EI237" s="111"/>
      <c r="EJ237" s="111"/>
      <c r="EK237" s="111"/>
      <c r="EL237" s="111"/>
      <c r="EM237" s="111"/>
      <c r="EN237" s="111"/>
      <c r="EO237" s="111"/>
      <c r="EP237" s="111"/>
      <c r="EQ237" s="111"/>
      <c r="ER237" s="111"/>
      <c r="ES237" s="111"/>
      <c r="ET237" s="111"/>
      <c r="EU237" s="111"/>
      <c r="EV237" s="111"/>
      <c r="EW237" s="111"/>
      <c r="EX237" s="111"/>
      <c r="EY237" s="111"/>
      <c r="EZ237" s="111"/>
      <c r="FA237" s="111"/>
      <c r="FB237" s="111"/>
      <c r="FC237" s="111"/>
      <c r="FD237" s="111"/>
      <c r="FE237" s="111"/>
      <c r="FF237" s="111"/>
      <c r="FG237" s="111"/>
      <c r="FH237" s="111"/>
      <c r="FI237" s="111"/>
      <c r="FJ237" s="111"/>
      <c r="FK237" s="111"/>
      <c r="FL237" s="111"/>
      <c r="FM237" s="111"/>
      <c r="FN237" s="111"/>
      <c r="FO237" s="111"/>
      <c r="FP237" s="111"/>
      <c r="FQ237" s="111"/>
      <c r="FR237" s="111"/>
      <c r="FS237" s="111"/>
      <c r="FT237" s="111"/>
      <c r="FU237" s="111"/>
      <c r="FV237" s="111"/>
      <c r="FW237" s="111"/>
      <c r="FX237" s="111"/>
      <c r="FY237" s="111"/>
      <c r="FZ237" s="111"/>
      <c r="GA237" s="111"/>
      <c r="GB237" s="111"/>
      <c r="GC237" s="111"/>
      <c r="GD237" s="111"/>
      <c r="GE237" s="111"/>
      <c r="GF237" s="111"/>
      <c r="GG237" s="111"/>
      <c r="GH237" s="111"/>
      <c r="GI237" s="111"/>
      <c r="GJ237" s="111"/>
      <c r="GK237" s="111"/>
      <c r="GL237" s="111"/>
      <c r="GM237" s="111"/>
      <c r="GN237" s="111"/>
      <c r="GO237" s="111"/>
      <c r="GP237" s="111"/>
      <c r="GQ237" s="111"/>
      <c r="GR237" s="111"/>
      <c r="GS237" s="111"/>
      <c r="GT237" s="111"/>
      <c r="GU237" s="111"/>
      <c r="GV237" s="111"/>
      <c r="GW237" s="111"/>
      <c r="GX237" s="111"/>
      <c r="GY237" s="111"/>
      <c r="GZ237" s="111"/>
      <c r="HA237" s="111"/>
      <c r="HB237" s="111"/>
      <c r="HC237" s="111"/>
      <c r="HD237" s="111"/>
      <c r="HE237" s="111"/>
      <c r="HF237" s="111"/>
      <c r="HG237" s="116"/>
      <c r="HH237" s="111"/>
      <c r="HI237" s="111"/>
      <c r="HJ237" s="111"/>
      <c r="HK237" s="111"/>
      <c r="HL237" s="111"/>
      <c r="HM237" s="111"/>
      <c r="HN237" s="111"/>
      <c r="HO237" s="111"/>
      <c r="HP237" s="111"/>
      <c r="HQ237" s="111"/>
      <c r="HR237" s="111"/>
      <c r="HS237" s="111"/>
      <c r="HT237" s="111"/>
      <c r="HU237" s="111"/>
      <c r="HV237" s="111"/>
      <c r="HW237" s="111"/>
      <c r="HX237" s="111"/>
      <c r="HY237" s="111"/>
      <c r="HZ237" s="111"/>
      <c r="IA237" s="111"/>
      <c r="IB237" s="111"/>
      <c r="IC237" s="111"/>
      <c r="ID237" s="111"/>
      <c r="IE237" s="111"/>
      <c r="IF237" s="111"/>
      <c r="IG237" s="111"/>
      <c r="IH237" s="111"/>
      <c r="II237" s="111"/>
      <c r="IJ237" s="111"/>
      <c r="IK237" s="111"/>
      <c r="IL237" s="111"/>
      <c r="IM237" s="111"/>
      <c r="IN237" s="111"/>
      <c r="IO237" s="111"/>
      <c r="IP237" s="111"/>
      <c r="IQ237" s="111"/>
      <c r="IR237" s="111"/>
      <c r="IS237" s="111"/>
      <c r="IT237" s="111"/>
      <c r="IU237" s="111"/>
      <c r="IV237" s="111"/>
      <c r="IW237" s="111"/>
      <c r="IX237" s="111"/>
      <c r="IY237" s="111"/>
      <c r="IZ237" s="111"/>
      <c r="JA237" s="111"/>
      <c r="JB237" s="111"/>
      <c r="JC237" s="111"/>
      <c r="JD237" s="111"/>
      <c r="JE237" s="111"/>
      <c r="JF237" s="111"/>
      <c r="JG237" s="111"/>
      <c r="JH237" s="111"/>
      <c r="JI237" s="111"/>
      <c r="JJ237" s="111"/>
      <c r="JK237" s="111"/>
      <c r="JL237" s="111"/>
      <c r="JM237" s="111"/>
      <c r="JN237" s="111"/>
      <c r="JO237" s="111"/>
      <c r="JP237" s="111"/>
      <c r="JQ237" s="111"/>
      <c r="JR237" s="111"/>
      <c r="JS237" s="111"/>
      <c r="JT237" s="111"/>
      <c r="JU237" s="111"/>
      <c r="JV237" s="111"/>
      <c r="JW237" s="111"/>
      <c r="JX237" s="111"/>
      <c r="JY237" s="111"/>
      <c r="JZ237" s="111"/>
      <c r="KA237" s="111"/>
      <c r="KB237" s="111"/>
      <c r="KC237" s="111"/>
      <c r="KD237" s="111"/>
      <c r="KE237" s="111"/>
      <c r="KF237" s="111"/>
      <c r="KG237" s="111"/>
      <c r="KH237" s="111"/>
      <c r="KI237" s="111"/>
      <c r="KJ237" s="111"/>
      <c r="KK237" s="111"/>
      <c r="KL237" s="111"/>
      <c r="KM237" s="111"/>
      <c r="KN237" s="111"/>
      <c r="KO237" s="111"/>
      <c r="KP237" s="111"/>
      <c r="KQ237" s="111"/>
      <c r="KR237" s="111"/>
      <c r="KS237" s="111"/>
      <c r="KT237" s="111"/>
      <c r="KU237" s="111"/>
      <c r="KV237" s="111"/>
      <c r="KW237" s="111"/>
      <c r="KX237" s="111"/>
      <c r="KY237" s="111"/>
      <c r="KZ237" s="111"/>
      <c r="LA237" s="111"/>
      <c r="LB237" s="111"/>
      <c r="LC237" s="111"/>
      <c r="LD237" s="111"/>
      <c r="LE237" s="111"/>
      <c r="LF237" s="111"/>
      <c r="LG237" s="111"/>
      <c r="LH237" s="111"/>
      <c r="LI237" s="111"/>
      <c r="LJ237" s="111"/>
      <c r="LK237" s="111"/>
      <c r="LL237" s="111"/>
      <c r="LM237" s="111"/>
      <c r="LN237" s="111"/>
      <c r="LO237" s="111"/>
      <c r="LP237" s="111"/>
      <c r="LQ237" s="111"/>
      <c r="LR237" s="111"/>
      <c r="LS237" s="111"/>
      <c r="LT237" s="111"/>
      <c r="LU237" s="111"/>
      <c r="LV237" s="111"/>
      <c r="LW237" s="111"/>
      <c r="LX237" s="111"/>
      <c r="LY237" s="111"/>
      <c r="LZ237" s="111"/>
      <c r="MA237" s="111"/>
      <c r="MB237" s="111"/>
      <c r="MC237" s="111"/>
      <c r="MD237" s="111"/>
      <c r="ME237" s="111"/>
      <c r="MF237" s="111"/>
      <c r="MG237" s="111"/>
      <c r="MH237" s="111"/>
      <c r="MI237" s="111"/>
      <c r="MJ237" s="111"/>
      <c r="MK237" s="111"/>
      <c r="ML237" s="111"/>
      <c r="MM237" s="111"/>
      <c r="MN237" s="111"/>
      <c r="MO237" s="111"/>
      <c r="MP237" s="111"/>
      <c r="MQ237" s="111"/>
      <c r="MR237" s="111"/>
      <c r="MS237" s="111"/>
      <c r="MT237" s="111"/>
      <c r="MU237" s="111"/>
      <c r="MV237" s="111"/>
      <c r="MW237" s="111"/>
      <c r="MX237" s="111"/>
      <c r="MY237" s="111"/>
      <c r="MZ237" s="111"/>
      <c r="NA237" s="111"/>
      <c r="NB237" s="111"/>
      <c r="NC237" s="111"/>
      <c r="ND237" s="111"/>
      <c r="NE237" s="111"/>
      <c r="NF237" s="111"/>
      <c r="NG237" s="111"/>
      <c r="NH237" s="111"/>
      <c r="NI237" s="111"/>
      <c r="NJ237" s="111"/>
      <c r="NK237" s="111"/>
      <c r="NL237" s="111"/>
      <c r="NM237" s="111"/>
      <c r="NN237" s="111"/>
      <c r="NO237" s="111"/>
      <c r="NP237" s="111"/>
      <c r="NQ237" s="111"/>
      <c r="NR237" s="111"/>
      <c r="NS237" s="111"/>
      <c r="NT237" s="111"/>
      <c r="NU237" s="111"/>
      <c r="NV237" s="111"/>
      <c r="NW237" s="111"/>
      <c r="NX237" s="111"/>
      <c r="NY237" s="111"/>
      <c r="NZ237" s="111"/>
      <c r="OA237" s="111"/>
      <c r="OB237" s="111"/>
      <c r="OC237" s="111"/>
      <c r="OD237" s="111"/>
      <c r="OE237" s="111"/>
      <c r="OF237" s="111"/>
      <c r="OG237" s="111"/>
      <c r="OH237" s="111"/>
      <c r="OI237" s="111"/>
      <c r="OJ237" s="111"/>
      <c r="OK237" s="111"/>
      <c r="OL237" s="111"/>
      <c r="OM237" s="111"/>
      <c r="ON237" s="111"/>
      <c r="OO237" s="111"/>
      <c r="OP237" s="111"/>
      <c r="OQ237" s="111"/>
      <c r="OR237" s="111"/>
      <c r="OS237" s="111"/>
      <c r="OT237" s="111"/>
      <c r="OU237" s="111"/>
      <c r="OV237" s="111"/>
      <c r="OW237" s="111"/>
      <c r="OX237" s="111"/>
      <c r="OY237" s="111"/>
      <c r="OZ237" s="111"/>
      <c r="PA237" s="111"/>
      <c r="PB237" s="111"/>
      <c r="PC237" s="111"/>
      <c r="PD237" s="111"/>
      <c r="PE237" s="111"/>
      <c r="PF237" s="111"/>
      <c r="PG237" s="111"/>
      <c r="PH237" s="111"/>
      <c r="PI237" s="111"/>
      <c r="PJ237" s="111"/>
      <c r="PK237" s="111"/>
      <c r="PL237" s="111"/>
      <c r="PM237" s="111"/>
      <c r="PN237" s="111"/>
      <c r="PO237" s="111"/>
      <c r="PP237" s="111"/>
      <c r="PQ237" s="111"/>
      <c r="PR237" s="111"/>
      <c r="PS237" s="111"/>
      <c r="PT237" s="111"/>
      <c r="PU237" s="111"/>
      <c r="PV237" s="111"/>
      <c r="PW237" s="111"/>
      <c r="PX237" s="111"/>
      <c r="PY237" s="111"/>
      <c r="PZ237" s="111"/>
      <c r="QA237" s="111"/>
      <c r="QB237" s="111"/>
      <c r="QC237" s="111"/>
      <c r="QD237" s="111"/>
      <c r="QE237" s="111"/>
      <c r="QF237" s="111"/>
      <c r="QG237" s="111"/>
      <c r="QH237" s="111"/>
      <c r="QI237" s="111"/>
      <c r="QJ237" s="111"/>
      <c r="QK237" s="111"/>
      <c r="QL237" s="111"/>
      <c r="QM237" s="111"/>
      <c r="QN237" s="111"/>
      <c r="QO237" s="111"/>
      <c r="QP237" s="111"/>
      <c r="QQ237" s="111"/>
      <c r="QR237" s="111"/>
      <c r="QS237" s="111"/>
      <c r="QT237" s="111"/>
      <c r="QU237" s="111"/>
      <c r="QV237" s="111"/>
      <c r="QW237" s="111"/>
      <c r="QX237" s="111"/>
      <c r="QY237" s="111"/>
      <c r="QZ237" s="111"/>
      <c r="RA237" s="111"/>
      <c r="RB237" s="111"/>
      <c r="RC237" s="111"/>
      <c r="RD237" s="111"/>
      <c r="RE237" s="111"/>
      <c r="RF237" s="111"/>
      <c r="RG237" s="111"/>
      <c r="RH237" s="111"/>
      <c r="RI237" s="111"/>
      <c r="RJ237" s="111"/>
      <c r="RK237" s="111"/>
      <c r="RL237" s="111"/>
      <c r="RM237" s="111"/>
      <c r="RN237" s="111"/>
      <c r="RO237" s="111"/>
      <c r="RP237" s="111"/>
      <c r="RQ237" s="111"/>
      <c r="RR237" s="111"/>
      <c r="RS237" s="111"/>
      <c r="RT237" s="111"/>
      <c r="RU237" s="111"/>
      <c r="RV237" s="111"/>
      <c r="RW237" s="111"/>
      <c r="RX237" s="111"/>
      <c r="RY237" s="111"/>
      <c r="RZ237" s="111"/>
      <c r="SA237" s="111"/>
      <c r="SB237" s="111"/>
      <c r="SC237" s="111"/>
      <c r="SD237" s="111"/>
      <c r="SE237" s="111"/>
      <c r="SF237" s="111"/>
      <c r="SG237" s="111"/>
      <c r="SH237" s="111"/>
      <c r="SI237" s="111"/>
      <c r="SJ237" s="111"/>
      <c r="SK237" s="111"/>
      <c r="SL237" s="111"/>
      <c r="SM237" s="111"/>
      <c r="SN237" s="111"/>
      <c r="SO237" s="111"/>
      <c r="SP237" s="111"/>
      <c r="SQ237" s="111"/>
      <c r="SR237" s="111"/>
      <c r="SS237" s="111"/>
      <c r="ST237" s="111"/>
      <c r="SU237" s="111"/>
      <c r="SV237" s="111"/>
      <c r="SW237" s="111"/>
      <c r="SX237" s="111"/>
      <c r="SY237" s="111"/>
      <c r="SZ237" s="111"/>
      <c r="TA237" s="111"/>
      <c r="TB237" s="111"/>
      <c r="TC237" s="111"/>
      <c r="TD237" s="111"/>
      <c r="TE237" s="111"/>
      <c r="TF237" s="111"/>
      <c r="TG237" s="111"/>
      <c r="TH237" s="111"/>
      <c r="TI237" s="111"/>
      <c r="TJ237" s="111"/>
      <c r="TK237" s="111"/>
      <c r="TL237" s="111"/>
      <c r="TM237" s="111"/>
      <c r="TN237" s="111"/>
    </row>
    <row r="238" spans="1:534" x14ac:dyDescent="0.2">
      <c r="A238" s="111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7"/>
      <c r="CC238" s="117"/>
      <c r="CD238" s="111"/>
      <c r="CE238" s="111"/>
      <c r="CF238" s="111"/>
      <c r="CG238" s="117"/>
      <c r="CH238" s="117"/>
      <c r="CI238" s="111"/>
      <c r="CJ238" s="111"/>
      <c r="CK238" s="111"/>
      <c r="CL238" s="117"/>
      <c r="CM238" s="111"/>
      <c r="CN238" s="117"/>
      <c r="CO238" s="117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  <c r="DJ238" s="111"/>
      <c r="DK238" s="111"/>
      <c r="DL238" s="111"/>
      <c r="DM238" s="111"/>
      <c r="DN238" s="111"/>
      <c r="DO238" s="111"/>
      <c r="DP238" s="111"/>
      <c r="DQ238" s="111"/>
      <c r="DR238" s="111"/>
      <c r="DS238" s="111"/>
      <c r="DT238" s="111"/>
      <c r="DU238" s="111"/>
      <c r="DV238" s="111"/>
      <c r="DW238" s="111"/>
      <c r="DX238" s="111"/>
      <c r="DY238" s="111"/>
      <c r="DZ238" s="111"/>
      <c r="EA238" s="111"/>
      <c r="EB238" s="111"/>
      <c r="EC238" s="111"/>
      <c r="ED238" s="111"/>
      <c r="EE238" s="111"/>
      <c r="EF238" s="111"/>
      <c r="EG238" s="111"/>
      <c r="EH238" s="111"/>
      <c r="EI238" s="111"/>
      <c r="EJ238" s="111"/>
      <c r="EK238" s="111"/>
      <c r="EL238" s="111"/>
      <c r="EM238" s="111"/>
      <c r="EN238" s="111"/>
      <c r="EO238" s="111"/>
      <c r="EP238" s="111"/>
      <c r="EQ238" s="111"/>
      <c r="ER238" s="111"/>
      <c r="ES238" s="111"/>
      <c r="ET238" s="111"/>
      <c r="EU238" s="111"/>
      <c r="EV238" s="111"/>
      <c r="EW238" s="111"/>
      <c r="EX238" s="111"/>
      <c r="EY238" s="111"/>
      <c r="EZ238" s="111"/>
      <c r="FA238" s="111"/>
      <c r="FB238" s="111"/>
      <c r="FC238" s="111"/>
      <c r="FD238" s="111"/>
      <c r="FE238" s="111"/>
      <c r="FF238" s="111"/>
      <c r="FG238" s="111"/>
      <c r="FH238" s="111"/>
      <c r="FI238" s="111"/>
      <c r="FJ238" s="111"/>
      <c r="FK238" s="111"/>
      <c r="FL238" s="111"/>
      <c r="FM238" s="111"/>
      <c r="FN238" s="111"/>
      <c r="FO238" s="111"/>
      <c r="FP238" s="111"/>
      <c r="FQ238" s="111"/>
      <c r="FR238" s="111"/>
      <c r="FS238" s="111"/>
      <c r="FT238" s="111"/>
      <c r="FU238" s="111"/>
      <c r="FV238" s="111"/>
      <c r="FW238" s="111"/>
      <c r="FX238" s="111"/>
      <c r="FY238" s="111"/>
      <c r="FZ238" s="111"/>
      <c r="GA238" s="111"/>
      <c r="GB238" s="111"/>
      <c r="GC238" s="111"/>
      <c r="GD238" s="111"/>
      <c r="GE238" s="111"/>
      <c r="GF238" s="111"/>
      <c r="GG238" s="111"/>
      <c r="GH238" s="111"/>
      <c r="GI238" s="111"/>
      <c r="GJ238" s="111"/>
      <c r="GK238" s="111"/>
      <c r="GL238" s="111"/>
      <c r="GM238" s="111"/>
      <c r="GN238" s="111"/>
      <c r="GO238" s="111"/>
      <c r="GP238" s="111"/>
      <c r="GQ238" s="111"/>
      <c r="GR238" s="111"/>
      <c r="GS238" s="111"/>
      <c r="GT238" s="111"/>
      <c r="GU238" s="111"/>
      <c r="GV238" s="111"/>
      <c r="GW238" s="111"/>
      <c r="GX238" s="111"/>
      <c r="GY238" s="111"/>
      <c r="GZ238" s="111"/>
      <c r="HA238" s="111"/>
      <c r="HB238" s="111"/>
      <c r="HC238" s="111"/>
      <c r="HD238" s="111"/>
      <c r="HE238" s="111"/>
      <c r="HF238" s="111"/>
      <c r="HG238" s="116"/>
      <c r="HH238" s="111"/>
      <c r="HI238" s="111"/>
      <c r="HJ238" s="111"/>
      <c r="HK238" s="111"/>
      <c r="HL238" s="111"/>
      <c r="HM238" s="111"/>
      <c r="HN238" s="111"/>
      <c r="HO238" s="111"/>
      <c r="HP238" s="111"/>
      <c r="HQ238" s="111"/>
      <c r="HR238" s="111"/>
      <c r="HS238" s="111"/>
      <c r="HT238" s="111"/>
      <c r="HU238" s="111"/>
      <c r="HV238" s="111"/>
      <c r="HW238" s="111"/>
      <c r="HX238" s="111"/>
      <c r="HY238" s="111"/>
      <c r="HZ238" s="111"/>
      <c r="IA238" s="111"/>
      <c r="IB238" s="111"/>
      <c r="IC238" s="111"/>
      <c r="ID238" s="111"/>
      <c r="IE238" s="111"/>
      <c r="IF238" s="111"/>
      <c r="IG238" s="111"/>
      <c r="IH238" s="111"/>
      <c r="II238" s="111"/>
      <c r="IJ238" s="111"/>
      <c r="IK238" s="111"/>
      <c r="IL238" s="111"/>
      <c r="IM238" s="111"/>
      <c r="IN238" s="111"/>
      <c r="IO238" s="111"/>
      <c r="IP238" s="111"/>
      <c r="IQ238" s="111"/>
      <c r="IR238" s="111"/>
      <c r="IS238" s="111"/>
      <c r="IT238" s="111"/>
      <c r="IU238" s="111"/>
      <c r="IV238" s="111"/>
      <c r="IW238" s="111"/>
      <c r="IX238" s="111"/>
      <c r="IY238" s="111"/>
      <c r="IZ238" s="111"/>
      <c r="JA238" s="111"/>
      <c r="JB238" s="111"/>
      <c r="JC238" s="111"/>
      <c r="JD238" s="111"/>
      <c r="JE238" s="111"/>
      <c r="JF238" s="111"/>
      <c r="JG238" s="111"/>
      <c r="JH238" s="111"/>
      <c r="JI238" s="111"/>
      <c r="JJ238" s="111"/>
      <c r="JK238" s="111"/>
      <c r="JL238" s="111"/>
      <c r="JM238" s="111"/>
      <c r="JN238" s="111"/>
      <c r="JO238" s="111"/>
      <c r="JP238" s="111"/>
      <c r="JQ238" s="111"/>
      <c r="JR238" s="111"/>
      <c r="JS238" s="111"/>
      <c r="JT238" s="111"/>
      <c r="JU238" s="111"/>
      <c r="JV238" s="111"/>
      <c r="JW238" s="111"/>
      <c r="JX238" s="111"/>
      <c r="JY238" s="111"/>
      <c r="JZ238" s="111"/>
      <c r="KA238" s="111"/>
      <c r="KB238" s="111"/>
      <c r="KC238" s="111"/>
      <c r="KD238" s="111"/>
      <c r="KE238" s="111"/>
      <c r="KF238" s="111"/>
      <c r="KG238" s="111"/>
      <c r="KH238" s="111"/>
      <c r="KI238" s="111"/>
      <c r="KJ238" s="111"/>
      <c r="KK238" s="111"/>
      <c r="KL238" s="111"/>
      <c r="KM238" s="111"/>
      <c r="KN238" s="111"/>
      <c r="KO238" s="111"/>
      <c r="KP238" s="111"/>
      <c r="KQ238" s="111"/>
      <c r="KR238" s="111"/>
      <c r="KS238" s="111"/>
      <c r="KT238" s="111"/>
      <c r="KU238" s="111"/>
      <c r="KV238" s="111"/>
      <c r="KW238" s="111"/>
      <c r="KX238" s="111"/>
      <c r="KY238" s="111"/>
      <c r="KZ238" s="111"/>
      <c r="LA238" s="111"/>
      <c r="LB238" s="111"/>
      <c r="LC238" s="111"/>
      <c r="LD238" s="111"/>
      <c r="LE238" s="111"/>
      <c r="LF238" s="111"/>
      <c r="LG238" s="111"/>
      <c r="LH238" s="111"/>
      <c r="LI238" s="111"/>
      <c r="LJ238" s="111"/>
      <c r="LK238" s="111"/>
      <c r="LL238" s="111"/>
      <c r="LM238" s="111"/>
      <c r="LN238" s="111"/>
      <c r="LO238" s="111"/>
      <c r="LP238" s="111"/>
      <c r="LQ238" s="111"/>
      <c r="LR238" s="111"/>
      <c r="LS238" s="111"/>
      <c r="LT238" s="111"/>
      <c r="LU238" s="111"/>
      <c r="LV238" s="111"/>
      <c r="LW238" s="111"/>
      <c r="LX238" s="111"/>
      <c r="LY238" s="111"/>
      <c r="LZ238" s="111"/>
      <c r="MA238" s="111"/>
      <c r="MB238" s="111"/>
      <c r="MC238" s="111"/>
      <c r="MD238" s="111"/>
      <c r="ME238" s="111"/>
      <c r="MF238" s="111"/>
      <c r="MG238" s="111"/>
      <c r="MH238" s="111"/>
      <c r="MI238" s="111"/>
      <c r="MJ238" s="111"/>
      <c r="MK238" s="111"/>
      <c r="ML238" s="111"/>
      <c r="MM238" s="111"/>
      <c r="MN238" s="111"/>
      <c r="MO238" s="111"/>
      <c r="MP238" s="111"/>
      <c r="MQ238" s="111"/>
      <c r="MR238" s="111"/>
      <c r="MS238" s="111"/>
      <c r="MT238" s="111"/>
      <c r="MU238" s="111"/>
      <c r="MV238" s="111"/>
      <c r="MW238" s="111"/>
      <c r="MX238" s="111"/>
      <c r="MY238" s="111"/>
      <c r="MZ238" s="111"/>
      <c r="NA238" s="111"/>
      <c r="NB238" s="111"/>
      <c r="NC238" s="111"/>
      <c r="ND238" s="111"/>
      <c r="NE238" s="111"/>
      <c r="NF238" s="111"/>
      <c r="NG238" s="111"/>
      <c r="NH238" s="111"/>
      <c r="NI238" s="111"/>
      <c r="NJ238" s="111"/>
      <c r="NK238" s="111"/>
      <c r="NL238" s="111"/>
      <c r="NM238" s="111"/>
      <c r="NN238" s="111"/>
      <c r="NO238" s="111"/>
      <c r="NP238" s="111"/>
      <c r="NQ238" s="111"/>
      <c r="NR238" s="111"/>
      <c r="NS238" s="111"/>
      <c r="NT238" s="111"/>
      <c r="NU238" s="111"/>
      <c r="NV238" s="111"/>
      <c r="NW238" s="111"/>
      <c r="NX238" s="111"/>
      <c r="NY238" s="111"/>
      <c r="NZ238" s="111"/>
      <c r="OA238" s="111"/>
      <c r="OB238" s="111"/>
      <c r="OC238" s="111"/>
      <c r="OD238" s="111"/>
      <c r="OE238" s="111"/>
      <c r="OF238" s="111"/>
      <c r="OG238" s="111"/>
      <c r="OH238" s="111"/>
      <c r="OI238" s="111"/>
      <c r="OJ238" s="111"/>
      <c r="OK238" s="111"/>
      <c r="OL238" s="111"/>
      <c r="OM238" s="111"/>
      <c r="ON238" s="111"/>
      <c r="OO238" s="111"/>
      <c r="OP238" s="111"/>
      <c r="OQ238" s="111"/>
      <c r="OR238" s="111"/>
      <c r="OS238" s="111"/>
      <c r="OT238" s="111"/>
      <c r="OU238" s="111"/>
      <c r="OV238" s="111"/>
      <c r="OW238" s="111"/>
      <c r="OX238" s="111"/>
      <c r="OY238" s="111"/>
      <c r="OZ238" s="111"/>
      <c r="PA238" s="111"/>
      <c r="PB238" s="111"/>
      <c r="PC238" s="111"/>
      <c r="PD238" s="111"/>
      <c r="PE238" s="111"/>
      <c r="PF238" s="111"/>
      <c r="PG238" s="111"/>
      <c r="PH238" s="111"/>
      <c r="PI238" s="111"/>
      <c r="PJ238" s="111"/>
      <c r="PK238" s="111"/>
      <c r="PL238" s="111"/>
      <c r="PM238" s="111"/>
      <c r="PN238" s="111"/>
      <c r="PO238" s="111"/>
      <c r="PP238" s="111"/>
      <c r="PQ238" s="111"/>
      <c r="PR238" s="111"/>
      <c r="PS238" s="111"/>
      <c r="PT238" s="111"/>
      <c r="PU238" s="111"/>
      <c r="PV238" s="111"/>
      <c r="PW238" s="111"/>
      <c r="PX238" s="111"/>
      <c r="PY238" s="111"/>
      <c r="PZ238" s="111"/>
      <c r="QA238" s="111"/>
      <c r="QB238" s="111"/>
      <c r="QC238" s="111"/>
      <c r="QD238" s="111"/>
      <c r="QE238" s="111"/>
      <c r="QF238" s="111"/>
      <c r="QG238" s="111"/>
      <c r="QH238" s="111"/>
      <c r="QI238" s="111"/>
      <c r="QJ238" s="111"/>
      <c r="QK238" s="111"/>
      <c r="QL238" s="111"/>
      <c r="QM238" s="111"/>
      <c r="QN238" s="111"/>
      <c r="QO238" s="111"/>
      <c r="QP238" s="111"/>
      <c r="QQ238" s="111"/>
      <c r="QR238" s="111"/>
      <c r="QS238" s="111"/>
      <c r="QT238" s="111"/>
      <c r="QU238" s="111"/>
      <c r="QV238" s="111"/>
      <c r="QW238" s="111"/>
      <c r="QX238" s="111"/>
      <c r="QY238" s="111"/>
      <c r="QZ238" s="111"/>
      <c r="RA238" s="111"/>
      <c r="RB238" s="111"/>
      <c r="RC238" s="111"/>
      <c r="RD238" s="111"/>
      <c r="RE238" s="111"/>
      <c r="RF238" s="111"/>
      <c r="RG238" s="111"/>
      <c r="RH238" s="111"/>
      <c r="RI238" s="111"/>
      <c r="RJ238" s="111"/>
      <c r="RK238" s="111"/>
      <c r="RL238" s="111"/>
      <c r="RM238" s="111"/>
      <c r="RN238" s="111"/>
      <c r="RO238" s="111"/>
      <c r="RP238" s="111"/>
      <c r="RQ238" s="111"/>
      <c r="RR238" s="111"/>
      <c r="RS238" s="111"/>
      <c r="RT238" s="111"/>
      <c r="RU238" s="111"/>
      <c r="RV238" s="111"/>
      <c r="RW238" s="111"/>
      <c r="RX238" s="111"/>
      <c r="RY238" s="111"/>
      <c r="RZ238" s="111"/>
      <c r="SA238" s="111"/>
      <c r="SB238" s="111"/>
      <c r="SC238" s="111"/>
      <c r="SD238" s="111"/>
      <c r="SE238" s="111"/>
      <c r="SF238" s="111"/>
      <c r="SG238" s="111"/>
      <c r="SH238" s="111"/>
      <c r="SI238" s="111"/>
      <c r="SJ238" s="111"/>
      <c r="SK238" s="111"/>
      <c r="SL238" s="111"/>
      <c r="SM238" s="111"/>
      <c r="SN238" s="111"/>
      <c r="SO238" s="111"/>
      <c r="SP238" s="111"/>
      <c r="SQ238" s="111"/>
      <c r="SR238" s="111"/>
      <c r="SS238" s="111"/>
      <c r="ST238" s="111"/>
      <c r="SU238" s="111"/>
      <c r="SV238" s="111"/>
      <c r="SW238" s="111"/>
      <c r="SX238" s="111"/>
      <c r="SY238" s="111"/>
      <c r="SZ238" s="111"/>
      <c r="TA238" s="111"/>
      <c r="TB238" s="111"/>
      <c r="TC238" s="111"/>
      <c r="TD238" s="111"/>
      <c r="TE238" s="111"/>
      <c r="TF238" s="111"/>
      <c r="TG238" s="111"/>
      <c r="TH238" s="111"/>
      <c r="TI238" s="111"/>
      <c r="TJ238" s="111"/>
      <c r="TK238" s="111"/>
      <c r="TL238" s="111"/>
      <c r="TM238" s="111"/>
      <c r="TN238" s="111"/>
    </row>
    <row r="239" spans="1:534" x14ac:dyDescent="0.2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7"/>
      <c r="CC239" s="117"/>
      <c r="CD239" s="111"/>
      <c r="CE239" s="111"/>
      <c r="CF239" s="111"/>
      <c r="CG239" s="117"/>
      <c r="CH239" s="117"/>
      <c r="CI239" s="111"/>
      <c r="CJ239" s="111"/>
      <c r="CK239" s="111"/>
      <c r="CL239" s="117"/>
      <c r="CM239" s="111"/>
      <c r="CN239" s="117"/>
      <c r="CO239" s="117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  <c r="DJ239" s="111"/>
      <c r="DK239" s="111"/>
      <c r="DL239" s="111"/>
      <c r="DM239" s="111"/>
      <c r="DN239" s="111"/>
      <c r="DO239" s="111"/>
      <c r="DP239" s="111"/>
      <c r="DQ239" s="111"/>
      <c r="DR239" s="111"/>
      <c r="DS239" s="111"/>
      <c r="DT239" s="111"/>
      <c r="DU239" s="111"/>
      <c r="DV239" s="111"/>
      <c r="DW239" s="111"/>
      <c r="DX239" s="111"/>
      <c r="DY239" s="111"/>
      <c r="DZ239" s="111"/>
      <c r="EA239" s="111"/>
      <c r="EB239" s="111"/>
      <c r="EC239" s="111"/>
      <c r="ED239" s="111"/>
      <c r="EE239" s="111"/>
      <c r="EF239" s="111"/>
      <c r="EG239" s="111"/>
      <c r="EH239" s="111"/>
      <c r="EI239" s="111"/>
      <c r="EJ239" s="111"/>
      <c r="EK239" s="111"/>
      <c r="EL239" s="111"/>
      <c r="EM239" s="111"/>
      <c r="EN239" s="111"/>
      <c r="EO239" s="111"/>
      <c r="EP239" s="111"/>
      <c r="EQ239" s="111"/>
      <c r="ER239" s="111"/>
      <c r="ES239" s="111"/>
      <c r="ET239" s="111"/>
      <c r="EU239" s="111"/>
      <c r="EV239" s="111"/>
      <c r="EW239" s="111"/>
      <c r="EX239" s="111"/>
      <c r="EY239" s="111"/>
      <c r="EZ239" s="111"/>
      <c r="FA239" s="111"/>
      <c r="FB239" s="111"/>
      <c r="FC239" s="111"/>
      <c r="FD239" s="111"/>
      <c r="FE239" s="111"/>
      <c r="FF239" s="111"/>
      <c r="FG239" s="111"/>
      <c r="FH239" s="111"/>
      <c r="FI239" s="111"/>
      <c r="FJ239" s="111"/>
      <c r="FK239" s="111"/>
      <c r="FL239" s="111"/>
      <c r="FM239" s="111"/>
      <c r="FN239" s="111"/>
      <c r="FO239" s="111"/>
      <c r="FP239" s="111"/>
      <c r="FQ239" s="111"/>
      <c r="FR239" s="111"/>
      <c r="FS239" s="111"/>
      <c r="FT239" s="111"/>
      <c r="FU239" s="111"/>
      <c r="FV239" s="111"/>
      <c r="FW239" s="111"/>
      <c r="FX239" s="111"/>
      <c r="FY239" s="111"/>
      <c r="FZ239" s="111"/>
      <c r="GA239" s="111"/>
      <c r="GB239" s="111"/>
      <c r="GC239" s="111"/>
      <c r="GD239" s="111"/>
      <c r="GE239" s="111"/>
      <c r="GF239" s="111"/>
      <c r="GG239" s="111"/>
      <c r="GH239" s="111"/>
      <c r="GI239" s="111"/>
      <c r="GJ239" s="111"/>
      <c r="GK239" s="111"/>
      <c r="GL239" s="111"/>
      <c r="GM239" s="111"/>
      <c r="GN239" s="111"/>
      <c r="GO239" s="111"/>
      <c r="GP239" s="111"/>
      <c r="GQ239" s="111"/>
      <c r="GR239" s="111"/>
      <c r="GS239" s="111"/>
      <c r="GT239" s="111"/>
      <c r="GU239" s="111"/>
      <c r="GV239" s="111"/>
      <c r="GW239" s="111"/>
      <c r="GX239" s="111"/>
      <c r="GY239" s="111"/>
      <c r="GZ239" s="111"/>
      <c r="HA239" s="111"/>
      <c r="HB239" s="111"/>
      <c r="HC239" s="111"/>
      <c r="HD239" s="111"/>
      <c r="HE239" s="111"/>
      <c r="HF239" s="111"/>
      <c r="HG239" s="116"/>
      <c r="HH239" s="111"/>
      <c r="HI239" s="111"/>
      <c r="HJ239" s="111"/>
      <c r="HK239" s="111"/>
      <c r="HL239" s="111"/>
      <c r="HM239" s="111"/>
      <c r="HN239" s="111"/>
      <c r="HO239" s="111"/>
      <c r="HP239" s="111"/>
      <c r="HQ239" s="111"/>
      <c r="HR239" s="111"/>
      <c r="HS239" s="111"/>
      <c r="HT239" s="111"/>
      <c r="HU239" s="111"/>
      <c r="HV239" s="111"/>
      <c r="HW239" s="111"/>
      <c r="HX239" s="111"/>
      <c r="HY239" s="111"/>
      <c r="HZ239" s="111"/>
      <c r="IA239" s="111"/>
      <c r="IB239" s="111"/>
      <c r="IC239" s="111"/>
      <c r="ID239" s="111"/>
      <c r="IE239" s="111"/>
      <c r="IF239" s="111"/>
      <c r="IG239" s="111"/>
      <c r="IH239" s="111"/>
      <c r="II239" s="111"/>
      <c r="IJ239" s="111"/>
      <c r="IK239" s="111"/>
      <c r="IL239" s="111"/>
      <c r="IM239" s="111"/>
      <c r="IN239" s="111"/>
      <c r="IO239" s="111"/>
      <c r="IP239" s="111"/>
      <c r="IQ239" s="111"/>
      <c r="IR239" s="111"/>
      <c r="IS239" s="111"/>
      <c r="IT239" s="111"/>
      <c r="IU239" s="111"/>
      <c r="IV239" s="111"/>
      <c r="IW239" s="111"/>
      <c r="IX239" s="111"/>
      <c r="IY239" s="111"/>
      <c r="IZ239" s="111"/>
      <c r="JA239" s="111"/>
      <c r="JB239" s="111"/>
      <c r="JC239" s="111"/>
      <c r="JD239" s="111"/>
      <c r="JE239" s="111"/>
      <c r="JF239" s="111"/>
      <c r="JG239" s="111"/>
      <c r="JH239" s="111"/>
      <c r="JI239" s="111"/>
      <c r="JJ239" s="111"/>
      <c r="JK239" s="111"/>
      <c r="JL239" s="111"/>
      <c r="JM239" s="111"/>
      <c r="JN239" s="111"/>
      <c r="JO239" s="111"/>
      <c r="JP239" s="111"/>
      <c r="JQ239" s="111"/>
      <c r="JR239" s="111"/>
      <c r="JS239" s="111"/>
      <c r="JT239" s="111"/>
      <c r="JU239" s="111"/>
      <c r="JV239" s="111"/>
      <c r="JW239" s="111"/>
      <c r="JX239" s="111"/>
      <c r="JY239" s="111"/>
      <c r="JZ239" s="111"/>
      <c r="KA239" s="111"/>
      <c r="KB239" s="111"/>
      <c r="KC239" s="111"/>
      <c r="KD239" s="111"/>
      <c r="KE239" s="111"/>
      <c r="KF239" s="111"/>
      <c r="KG239" s="111"/>
      <c r="KH239" s="111"/>
      <c r="KI239" s="111"/>
      <c r="KJ239" s="111"/>
      <c r="KK239" s="111"/>
      <c r="KL239" s="111"/>
      <c r="KM239" s="111"/>
      <c r="KN239" s="111"/>
      <c r="KO239" s="111"/>
      <c r="KP239" s="111"/>
      <c r="KQ239" s="111"/>
      <c r="KR239" s="111"/>
      <c r="KS239" s="111"/>
      <c r="KT239" s="111"/>
      <c r="KU239" s="111"/>
      <c r="KV239" s="111"/>
      <c r="KW239" s="111"/>
      <c r="KX239" s="111"/>
      <c r="KY239" s="111"/>
      <c r="KZ239" s="111"/>
      <c r="LA239" s="111"/>
      <c r="LB239" s="111"/>
      <c r="LC239" s="111"/>
      <c r="LD239" s="111"/>
      <c r="LE239" s="111"/>
      <c r="LF239" s="111"/>
      <c r="LG239" s="111"/>
      <c r="LH239" s="111"/>
      <c r="LI239" s="111"/>
      <c r="LJ239" s="111"/>
      <c r="LK239" s="111"/>
      <c r="LL239" s="111"/>
      <c r="LM239" s="111"/>
      <c r="LN239" s="111"/>
      <c r="LO239" s="111"/>
      <c r="LP239" s="111"/>
      <c r="LQ239" s="111"/>
      <c r="LR239" s="111"/>
      <c r="LS239" s="111"/>
      <c r="LT239" s="111"/>
      <c r="LU239" s="111"/>
      <c r="LV239" s="111"/>
      <c r="LW239" s="111"/>
      <c r="LX239" s="111"/>
      <c r="LY239" s="111"/>
      <c r="LZ239" s="111"/>
      <c r="MA239" s="111"/>
      <c r="MB239" s="111"/>
      <c r="MC239" s="111"/>
      <c r="MD239" s="111"/>
      <c r="ME239" s="111"/>
      <c r="MF239" s="111"/>
      <c r="MG239" s="111"/>
      <c r="MH239" s="111"/>
      <c r="MI239" s="111"/>
      <c r="MJ239" s="111"/>
      <c r="MK239" s="111"/>
      <c r="ML239" s="111"/>
      <c r="MM239" s="111"/>
      <c r="MN239" s="111"/>
      <c r="MO239" s="111"/>
      <c r="MP239" s="111"/>
      <c r="MQ239" s="111"/>
      <c r="MR239" s="111"/>
      <c r="MS239" s="111"/>
      <c r="MT239" s="111"/>
      <c r="MU239" s="111"/>
      <c r="MV239" s="111"/>
      <c r="MW239" s="111"/>
      <c r="MX239" s="111"/>
      <c r="MY239" s="111"/>
      <c r="MZ239" s="111"/>
      <c r="NA239" s="111"/>
      <c r="NB239" s="111"/>
      <c r="NC239" s="111"/>
      <c r="ND239" s="111"/>
      <c r="NE239" s="111"/>
      <c r="NF239" s="111"/>
      <c r="NG239" s="111"/>
      <c r="NH239" s="111"/>
      <c r="NI239" s="111"/>
      <c r="NJ239" s="111"/>
      <c r="NK239" s="111"/>
      <c r="NL239" s="111"/>
      <c r="NM239" s="111"/>
      <c r="NN239" s="111"/>
      <c r="NO239" s="111"/>
      <c r="NP239" s="111"/>
      <c r="NQ239" s="111"/>
      <c r="NR239" s="111"/>
      <c r="NS239" s="111"/>
      <c r="NT239" s="111"/>
      <c r="NU239" s="111"/>
      <c r="NV239" s="111"/>
      <c r="NW239" s="111"/>
      <c r="NX239" s="111"/>
      <c r="NY239" s="111"/>
      <c r="NZ239" s="111"/>
      <c r="OA239" s="111"/>
      <c r="OB239" s="111"/>
      <c r="OC239" s="111"/>
      <c r="OD239" s="111"/>
      <c r="OE239" s="111"/>
      <c r="OF239" s="111"/>
      <c r="OG239" s="111"/>
      <c r="OH239" s="111"/>
      <c r="OI239" s="111"/>
      <c r="OJ239" s="111"/>
      <c r="OK239" s="111"/>
      <c r="OL239" s="111"/>
      <c r="OM239" s="111"/>
      <c r="ON239" s="111"/>
      <c r="OO239" s="111"/>
      <c r="OP239" s="111"/>
      <c r="OQ239" s="111"/>
      <c r="OR239" s="111"/>
      <c r="OS239" s="111"/>
      <c r="OT239" s="111"/>
      <c r="OU239" s="111"/>
      <c r="OV239" s="111"/>
      <c r="OW239" s="111"/>
      <c r="OX239" s="111"/>
      <c r="OY239" s="111"/>
      <c r="OZ239" s="111"/>
      <c r="PA239" s="111"/>
      <c r="PB239" s="111"/>
      <c r="PC239" s="111"/>
      <c r="PD239" s="111"/>
      <c r="PE239" s="111"/>
      <c r="PF239" s="111"/>
      <c r="PG239" s="111"/>
      <c r="PH239" s="111"/>
      <c r="PI239" s="111"/>
      <c r="PJ239" s="111"/>
      <c r="PK239" s="111"/>
      <c r="PL239" s="111"/>
      <c r="PM239" s="111"/>
      <c r="PN239" s="111"/>
      <c r="PO239" s="111"/>
      <c r="PP239" s="111"/>
      <c r="PQ239" s="111"/>
      <c r="PR239" s="111"/>
      <c r="PS239" s="111"/>
      <c r="PT239" s="111"/>
      <c r="PU239" s="111"/>
      <c r="PV239" s="111"/>
      <c r="PW239" s="111"/>
      <c r="PX239" s="111"/>
      <c r="PY239" s="111"/>
      <c r="PZ239" s="111"/>
      <c r="QA239" s="111"/>
      <c r="QB239" s="111"/>
      <c r="QC239" s="111"/>
      <c r="QD239" s="111"/>
      <c r="QE239" s="111"/>
      <c r="QF239" s="111"/>
      <c r="QG239" s="111"/>
      <c r="QH239" s="111"/>
      <c r="QI239" s="111"/>
      <c r="QJ239" s="111"/>
      <c r="QK239" s="111"/>
      <c r="QL239" s="111"/>
      <c r="QM239" s="111"/>
      <c r="QN239" s="111"/>
      <c r="QO239" s="111"/>
      <c r="QP239" s="111"/>
      <c r="QQ239" s="111"/>
      <c r="QR239" s="111"/>
      <c r="QS239" s="111"/>
      <c r="QT239" s="111"/>
      <c r="QU239" s="111"/>
      <c r="QV239" s="111"/>
      <c r="QW239" s="111"/>
      <c r="QX239" s="111"/>
      <c r="QY239" s="111"/>
      <c r="QZ239" s="111"/>
      <c r="RA239" s="111"/>
      <c r="RB239" s="111"/>
      <c r="RC239" s="111"/>
      <c r="RD239" s="111"/>
      <c r="RE239" s="111"/>
      <c r="RF239" s="111"/>
      <c r="RG239" s="111"/>
      <c r="RH239" s="111"/>
      <c r="RI239" s="111"/>
      <c r="RJ239" s="111"/>
      <c r="RK239" s="111"/>
      <c r="RL239" s="111"/>
      <c r="RM239" s="111"/>
      <c r="RN239" s="111"/>
      <c r="RO239" s="111"/>
      <c r="RP239" s="111"/>
      <c r="RQ239" s="111"/>
      <c r="RR239" s="111"/>
      <c r="RS239" s="111"/>
      <c r="RT239" s="111"/>
      <c r="RU239" s="111"/>
      <c r="RV239" s="111"/>
      <c r="RW239" s="111"/>
      <c r="RX239" s="111"/>
      <c r="RY239" s="111"/>
      <c r="RZ239" s="111"/>
      <c r="SA239" s="111"/>
      <c r="SB239" s="111"/>
      <c r="SC239" s="111"/>
      <c r="SD239" s="111"/>
      <c r="SE239" s="111"/>
      <c r="SF239" s="111"/>
      <c r="SG239" s="111"/>
      <c r="SH239" s="111"/>
      <c r="SI239" s="111"/>
      <c r="SJ239" s="111"/>
      <c r="SK239" s="111"/>
      <c r="SL239" s="111"/>
      <c r="SM239" s="111"/>
      <c r="SN239" s="111"/>
      <c r="SO239" s="111"/>
      <c r="SP239" s="111"/>
      <c r="SQ239" s="111"/>
      <c r="SR239" s="111"/>
      <c r="SS239" s="111"/>
      <c r="ST239" s="111"/>
      <c r="SU239" s="111"/>
      <c r="SV239" s="111"/>
      <c r="SW239" s="111"/>
      <c r="SX239" s="111"/>
      <c r="SY239" s="111"/>
      <c r="SZ239" s="111"/>
      <c r="TA239" s="111"/>
      <c r="TB239" s="111"/>
      <c r="TC239" s="111"/>
      <c r="TD239" s="111"/>
      <c r="TE239" s="111"/>
      <c r="TF239" s="111"/>
      <c r="TG239" s="111"/>
      <c r="TH239" s="111"/>
      <c r="TI239" s="111"/>
      <c r="TJ239" s="111"/>
      <c r="TK239" s="111"/>
      <c r="TL239" s="111"/>
      <c r="TM239" s="111"/>
      <c r="TN239" s="111"/>
    </row>
    <row r="240" spans="1:534" x14ac:dyDescent="0.2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7"/>
      <c r="CC240" s="117"/>
      <c r="CD240" s="111"/>
      <c r="CE240" s="111"/>
      <c r="CF240" s="111"/>
      <c r="CG240" s="117"/>
      <c r="CH240" s="117"/>
      <c r="CI240" s="111"/>
      <c r="CJ240" s="111"/>
      <c r="CK240" s="111"/>
      <c r="CL240" s="117"/>
      <c r="CM240" s="111"/>
      <c r="CN240" s="117"/>
      <c r="CO240" s="117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  <c r="DJ240" s="111"/>
      <c r="DK240" s="111"/>
      <c r="DL240" s="111"/>
      <c r="DM240" s="111"/>
      <c r="DN240" s="111"/>
      <c r="DO240" s="111"/>
      <c r="DP240" s="111"/>
      <c r="DQ240" s="111"/>
      <c r="DR240" s="111"/>
      <c r="DS240" s="111"/>
      <c r="DT240" s="111"/>
      <c r="DU240" s="111"/>
      <c r="DV240" s="111"/>
      <c r="DW240" s="111"/>
      <c r="DX240" s="111"/>
      <c r="DY240" s="111"/>
      <c r="DZ240" s="111"/>
      <c r="EA240" s="111"/>
      <c r="EB240" s="111"/>
      <c r="EC240" s="111"/>
      <c r="ED240" s="111"/>
      <c r="EE240" s="111"/>
      <c r="EF240" s="111"/>
      <c r="EG240" s="111"/>
      <c r="EH240" s="111"/>
      <c r="EI240" s="111"/>
      <c r="EJ240" s="111"/>
      <c r="EK240" s="111"/>
      <c r="EL240" s="111"/>
      <c r="EM240" s="111"/>
      <c r="EN240" s="111"/>
      <c r="EO240" s="111"/>
      <c r="EP240" s="111"/>
      <c r="EQ240" s="111"/>
      <c r="ER240" s="111"/>
      <c r="ES240" s="111"/>
      <c r="ET240" s="111"/>
      <c r="EU240" s="111"/>
      <c r="EV240" s="111"/>
      <c r="EW240" s="111"/>
      <c r="EX240" s="111"/>
      <c r="EY240" s="111"/>
      <c r="EZ240" s="111"/>
      <c r="FA240" s="111"/>
      <c r="FB240" s="111"/>
      <c r="FC240" s="111"/>
      <c r="FD240" s="111"/>
      <c r="FE240" s="111"/>
      <c r="FF240" s="111"/>
      <c r="FG240" s="111"/>
      <c r="FH240" s="111"/>
      <c r="FI240" s="111"/>
      <c r="FJ240" s="111"/>
      <c r="FK240" s="111"/>
      <c r="FL240" s="111"/>
      <c r="FM240" s="111"/>
      <c r="FN240" s="111"/>
      <c r="FO240" s="111"/>
      <c r="FP240" s="111"/>
      <c r="FQ240" s="111"/>
      <c r="FR240" s="111"/>
      <c r="FS240" s="111"/>
      <c r="FT240" s="111"/>
      <c r="FU240" s="111"/>
      <c r="FV240" s="111"/>
      <c r="FW240" s="111"/>
      <c r="FX240" s="111"/>
      <c r="FY240" s="111"/>
      <c r="FZ240" s="111"/>
      <c r="GA240" s="111"/>
      <c r="GB240" s="111"/>
      <c r="GC240" s="111"/>
      <c r="GD240" s="111"/>
      <c r="GE240" s="111"/>
      <c r="GF240" s="111"/>
      <c r="GG240" s="111"/>
      <c r="GH240" s="111"/>
      <c r="GI240" s="111"/>
      <c r="GJ240" s="111"/>
      <c r="GK240" s="111"/>
      <c r="GL240" s="111"/>
      <c r="GM240" s="111"/>
      <c r="GN240" s="111"/>
      <c r="GO240" s="111"/>
      <c r="GP240" s="111"/>
      <c r="GQ240" s="111"/>
      <c r="GR240" s="111"/>
      <c r="GS240" s="111"/>
      <c r="GT240" s="111"/>
      <c r="GU240" s="111"/>
      <c r="GV240" s="111"/>
      <c r="GW240" s="111"/>
      <c r="GX240" s="111"/>
      <c r="GY240" s="111"/>
      <c r="GZ240" s="111"/>
      <c r="HA240" s="111"/>
      <c r="HB240" s="111"/>
      <c r="HC240" s="111"/>
      <c r="HD240" s="111"/>
      <c r="HE240" s="111"/>
      <c r="HF240" s="111"/>
      <c r="HG240" s="116"/>
      <c r="HH240" s="111"/>
      <c r="HI240" s="111"/>
      <c r="HJ240" s="111"/>
      <c r="HK240" s="111"/>
      <c r="HL240" s="111"/>
      <c r="HM240" s="111"/>
      <c r="HN240" s="111"/>
      <c r="HO240" s="111"/>
      <c r="HP240" s="111"/>
      <c r="HQ240" s="111"/>
      <c r="HR240" s="111"/>
      <c r="HS240" s="111"/>
      <c r="HT240" s="111"/>
      <c r="HU240" s="111"/>
      <c r="HV240" s="111"/>
      <c r="HW240" s="111"/>
      <c r="HX240" s="111"/>
      <c r="HY240" s="111"/>
      <c r="HZ240" s="111"/>
      <c r="IA240" s="111"/>
      <c r="IB240" s="111"/>
      <c r="IC240" s="111"/>
      <c r="ID240" s="111"/>
      <c r="IE240" s="111"/>
      <c r="IF240" s="111"/>
      <c r="IG240" s="111"/>
      <c r="IH240" s="111"/>
      <c r="II240" s="111"/>
      <c r="IJ240" s="111"/>
      <c r="IK240" s="111"/>
      <c r="IL240" s="111"/>
      <c r="IM240" s="111"/>
      <c r="IN240" s="111"/>
      <c r="IO240" s="111"/>
      <c r="IP240" s="111"/>
      <c r="IQ240" s="111"/>
      <c r="IR240" s="111"/>
      <c r="IS240" s="111"/>
      <c r="IT240" s="111"/>
      <c r="IU240" s="111"/>
      <c r="IV240" s="111"/>
      <c r="IW240" s="111"/>
      <c r="IX240" s="111"/>
      <c r="IY240" s="111"/>
      <c r="IZ240" s="111"/>
      <c r="JA240" s="111"/>
      <c r="JB240" s="111"/>
      <c r="JC240" s="111"/>
      <c r="JD240" s="111"/>
      <c r="JE240" s="111"/>
      <c r="JF240" s="111"/>
      <c r="JG240" s="111"/>
      <c r="JH240" s="111"/>
      <c r="JI240" s="111"/>
      <c r="JJ240" s="111"/>
      <c r="JK240" s="111"/>
      <c r="JL240" s="111"/>
      <c r="JM240" s="111"/>
      <c r="JN240" s="111"/>
      <c r="JO240" s="111"/>
      <c r="JP240" s="111"/>
      <c r="JQ240" s="111"/>
      <c r="JR240" s="111"/>
      <c r="JS240" s="111"/>
      <c r="JT240" s="111"/>
      <c r="JU240" s="111"/>
      <c r="JV240" s="111"/>
      <c r="JW240" s="111"/>
      <c r="JX240" s="111"/>
      <c r="JY240" s="111"/>
      <c r="JZ240" s="111"/>
      <c r="KA240" s="111"/>
      <c r="KB240" s="111"/>
      <c r="KC240" s="111"/>
      <c r="KD240" s="111"/>
      <c r="KE240" s="111"/>
      <c r="KF240" s="111"/>
      <c r="KG240" s="111"/>
      <c r="KH240" s="111"/>
      <c r="KI240" s="111"/>
      <c r="KJ240" s="111"/>
      <c r="KK240" s="111"/>
      <c r="KL240" s="111"/>
      <c r="KM240" s="111"/>
      <c r="KN240" s="111"/>
      <c r="KO240" s="111"/>
      <c r="KP240" s="111"/>
      <c r="KQ240" s="111"/>
      <c r="KR240" s="111"/>
      <c r="KS240" s="111"/>
      <c r="KT240" s="111"/>
      <c r="KU240" s="111"/>
      <c r="KV240" s="111"/>
      <c r="KW240" s="111"/>
      <c r="KX240" s="111"/>
      <c r="KY240" s="111"/>
      <c r="KZ240" s="111"/>
      <c r="LA240" s="111"/>
      <c r="LB240" s="111"/>
      <c r="LC240" s="111"/>
      <c r="LD240" s="111"/>
      <c r="LE240" s="111"/>
      <c r="LF240" s="111"/>
      <c r="LG240" s="111"/>
      <c r="LH240" s="111"/>
      <c r="LI240" s="111"/>
      <c r="LJ240" s="111"/>
      <c r="LK240" s="111"/>
      <c r="LL240" s="111"/>
      <c r="LM240" s="111"/>
      <c r="LN240" s="111"/>
      <c r="LO240" s="111"/>
      <c r="LP240" s="111"/>
      <c r="LQ240" s="111"/>
      <c r="LR240" s="111"/>
      <c r="LS240" s="111"/>
      <c r="LT240" s="111"/>
      <c r="LU240" s="111"/>
      <c r="LV240" s="111"/>
      <c r="LW240" s="111"/>
      <c r="LX240" s="111"/>
      <c r="LY240" s="111"/>
      <c r="LZ240" s="111"/>
      <c r="MA240" s="111"/>
      <c r="MB240" s="111"/>
      <c r="MC240" s="111"/>
      <c r="MD240" s="111"/>
      <c r="ME240" s="111"/>
      <c r="MF240" s="111"/>
      <c r="MG240" s="111"/>
      <c r="MH240" s="111"/>
      <c r="MI240" s="111"/>
      <c r="MJ240" s="111"/>
      <c r="MK240" s="111"/>
      <c r="ML240" s="111"/>
      <c r="MM240" s="111"/>
      <c r="MN240" s="111"/>
      <c r="MO240" s="111"/>
      <c r="MP240" s="111"/>
      <c r="MQ240" s="111"/>
      <c r="MR240" s="111"/>
      <c r="MS240" s="111"/>
      <c r="MT240" s="111"/>
      <c r="MU240" s="111"/>
      <c r="MV240" s="111"/>
      <c r="MW240" s="111"/>
      <c r="MX240" s="111"/>
      <c r="MY240" s="111"/>
      <c r="MZ240" s="111"/>
      <c r="NA240" s="111"/>
      <c r="NB240" s="111"/>
      <c r="NC240" s="111"/>
      <c r="ND240" s="111"/>
      <c r="NE240" s="111"/>
      <c r="NF240" s="111"/>
      <c r="NG240" s="111"/>
      <c r="NH240" s="111"/>
      <c r="NI240" s="111"/>
      <c r="NJ240" s="111"/>
      <c r="NK240" s="111"/>
      <c r="NL240" s="111"/>
      <c r="NM240" s="111"/>
      <c r="NN240" s="111"/>
      <c r="NO240" s="111"/>
      <c r="NP240" s="111"/>
      <c r="NQ240" s="111"/>
      <c r="NR240" s="111"/>
      <c r="NS240" s="111"/>
      <c r="NT240" s="111"/>
      <c r="NU240" s="111"/>
      <c r="NV240" s="111"/>
      <c r="NW240" s="111"/>
      <c r="NX240" s="111"/>
      <c r="NY240" s="111"/>
      <c r="NZ240" s="111"/>
      <c r="OA240" s="111"/>
      <c r="OB240" s="111"/>
      <c r="OC240" s="111"/>
      <c r="OD240" s="111"/>
      <c r="OE240" s="111"/>
      <c r="OF240" s="111"/>
      <c r="OG240" s="111"/>
      <c r="OH240" s="111"/>
      <c r="OI240" s="111"/>
      <c r="OJ240" s="111"/>
      <c r="OK240" s="111"/>
      <c r="OL240" s="111"/>
      <c r="OM240" s="111"/>
      <c r="ON240" s="111"/>
      <c r="OO240" s="111"/>
      <c r="OP240" s="111"/>
      <c r="OQ240" s="111"/>
      <c r="OR240" s="111"/>
      <c r="OS240" s="111"/>
      <c r="OT240" s="111"/>
      <c r="OU240" s="111"/>
      <c r="OV240" s="111"/>
      <c r="OW240" s="111"/>
      <c r="OX240" s="111"/>
      <c r="OY240" s="111"/>
      <c r="OZ240" s="111"/>
      <c r="PA240" s="111"/>
      <c r="PB240" s="111"/>
      <c r="PC240" s="111"/>
      <c r="PD240" s="111"/>
      <c r="PE240" s="111"/>
      <c r="PF240" s="111"/>
      <c r="PG240" s="111"/>
      <c r="PH240" s="111"/>
      <c r="PI240" s="111"/>
      <c r="PJ240" s="111"/>
      <c r="PK240" s="111"/>
      <c r="PL240" s="111"/>
      <c r="PM240" s="111"/>
      <c r="PN240" s="111"/>
      <c r="PO240" s="111"/>
      <c r="PP240" s="111"/>
      <c r="PQ240" s="111"/>
      <c r="PR240" s="111"/>
      <c r="PS240" s="111"/>
      <c r="PT240" s="111"/>
      <c r="PU240" s="111"/>
      <c r="PV240" s="111"/>
      <c r="PW240" s="111"/>
      <c r="PX240" s="111"/>
      <c r="PY240" s="111"/>
      <c r="PZ240" s="111"/>
      <c r="QA240" s="111"/>
      <c r="QB240" s="111"/>
      <c r="QC240" s="111"/>
      <c r="QD240" s="111"/>
      <c r="QE240" s="111"/>
      <c r="QF240" s="111"/>
      <c r="QG240" s="111"/>
      <c r="QH240" s="111"/>
      <c r="QI240" s="111"/>
      <c r="QJ240" s="111"/>
      <c r="QK240" s="111"/>
      <c r="QL240" s="111"/>
      <c r="QM240" s="111"/>
      <c r="QN240" s="111"/>
      <c r="QO240" s="111"/>
      <c r="QP240" s="111"/>
      <c r="QQ240" s="111"/>
      <c r="QR240" s="111"/>
      <c r="QS240" s="111"/>
      <c r="QT240" s="111"/>
      <c r="QU240" s="111"/>
      <c r="QV240" s="111"/>
      <c r="QW240" s="111"/>
      <c r="QX240" s="111"/>
      <c r="QY240" s="111"/>
      <c r="QZ240" s="111"/>
      <c r="RA240" s="111"/>
      <c r="RB240" s="111"/>
      <c r="RC240" s="111"/>
      <c r="RD240" s="111"/>
      <c r="RE240" s="111"/>
      <c r="RF240" s="111"/>
      <c r="RG240" s="111"/>
      <c r="RH240" s="111"/>
      <c r="RI240" s="111"/>
      <c r="RJ240" s="111"/>
      <c r="RK240" s="111"/>
      <c r="RL240" s="111"/>
      <c r="RM240" s="111"/>
      <c r="RN240" s="111"/>
      <c r="RO240" s="111"/>
      <c r="RP240" s="111"/>
      <c r="RQ240" s="111"/>
      <c r="RR240" s="111"/>
      <c r="RS240" s="111"/>
      <c r="RT240" s="111"/>
      <c r="RU240" s="111"/>
      <c r="RV240" s="111"/>
      <c r="RW240" s="111"/>
      <c r="RX240" s="111"/>
      <c r="RY240" s="111"/>
      <c r="RZ240" s="111"/>
      <c r="SA240" s="111"/>
      <c r="SB240" s="111"/>
      <c r="SC240" s="111"/>
      <c r="SD240" s="111"/>
      <c r="SE240" s="111"/>
      <c r="SF240" s="111"/>
      <c r="SG240" s="111"/>
      <c r="SH240" s="111"/>
      <c r="SI240" s="111"/>
      <c r="SJ240" s="111"/>
      <c r="SK240" s="111"/>
      <c r="SL240" s="111"/>
      <c r="SM240" s="111"/>
      <c r="SN240" s="111"/>
      <c r="SO240" s="111"/>
      <c r="SP240" s="111"/>
      <c r="SQ240" s="111"/>
      <c r="SR240" s="111"/>
      <c r="SS240" s="111"/>
      <c r="ST240" s="111"/>
      <c r="SU240" s="111"/>
      <c r="SV240" s="111"/>
      <c r="SW240" s="111"/>
      <c r="SX240" s="111"/>
      <c r="SY240" s="111"/>
      <c r="SZ240" s="111"/>
      <c r="TA240" s="111"/>
      <c r="TB240" s="111"/>
      <c r="TC240" s="111"/>
      <c r="TD240" s="111"/>
      <c r="TE240" s="111"/>
      <c r="TF240" s="111"/>
      <c r="TG240" s="111"/>
      <c r="TH240" s="111"/>
      <c r="TI240" s="111"/>
      <c r="TJ240" s="111"/>
      <c r="TK240" s="111"/>
      <c r="TL240" s="111"/>
      <c r="TM240" s="111"/>
      <c r="TN240" s="111"/>
    </row>
    <row r="241" spans="1:534" x14ac:dyDescent="0.2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7"/>
      <c r="CC241" s="117"/>
      <c r="CD241" s="111"/>
      <c r="CE241" s="111"/>
      <c r="CF241" s="111"/>
      <c r="CG241" s="117"/>
      <c r="CH241" s="117"/>
      <c r="CI241" s="111"/>
      <c r="CJ241" s="111"/>
      <c r="CK241" s="111"/>
      <c r="CL241" s="117"/>
      <c r="CM241" s="111"/>
      <c r="CN241" s="117"/>
      <c r="CO241" s="117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  <c r="DJ241" s="111"/>
      <c r="DK241" s="111"/>
      <c r="DL241" s="111"/>
      <c r="DM241" s="111"/>
      <c r="DN241" s="111"/>
      <c r="DO241" s="111"/>
      <c r="DP241" s="111"/>
      <c r="DQ241" s="111"/>
      <c r="DR241" s="111"/>
      <c r="DS241" s="111"/>
      <c r="DT241" s="111"/>
      <c r="DU241" s="111"/>
      <c r="DV241" s="111"/>
      <c r="DW241" s="111"/>
      <c r="DX241" s="111"/>
      <c r="DY241" s="111"/>
      <c r="DZ241" s="111"/>
      <c r="EA241" s="111"/>
      <c r="EB241" s="111"/>
      <c r="EC241" s="111"/>
      <c r="ED241" s="111"/>
      <c r="EE241" s="111"/>
      <c r="EF241" s="111"/>
      <c r="EG241" s="111"/>
      <c r="EH241" s="111"/>
      <c r="EI241" s="111"/>
      <c r="EJ241" s="111"/>
      <c r="EK241" s="111"/>
      <c r="EL241" s="111"/>
      <c r="EM241" s="111"/>
      <c r="EN241" s="111"/>
      <c r="EO241" s="111"/>
      <c r="EP241" s="111"/>
      <c r="EQ241" s="111"/>
      <c r="ER241" s="111"/>
      <c r="ES241" s="111"/>
      <c r="ET241" s="111"/>
      <c r="EU241" s="111"/>
      <c r="EV241" s="111"/>
      <c r="EW241" s="111"/>
      <c r="EX241" s="111"/>
      <c r="EY241" s="111"/>
      <c r="EZ241" s="111"/>
      <c r="FA241" s="111"/>
      <c r="FB241" s="111"/>
      <c r="FC241" s="111"/>
      <c r="FD241" s="111"/>
      <c r="FE241" s="111"/>
      <c r="FF241" s="111"/>
      <c r="FG241" s="111"/>
      <c r="FH241" s="111"/>
      <c r="FI241" s="111"/>
      <c r="FJ241" s="111"/>
      <c r="FK241" s="111"/>
      <c r="FL241" s="111"/>
      <c r="FM241" s="111"/>
      <c r="FN241" s="111"/>
      <c r="FO241" s="111"/>
      <c r="FP241" s="111"/>
      <c r="FQ241" s="111"/>
      <c r="FR241" s="111"/>
      <c r="FS241" s="111"/>
      <c r="FT241" s="111"/>
      <c r="FU241" s="111"/>
      <c r="FV241" s="111"/>
      <c r="FW241" s="111"/>
      <c r="FX241" s="111"/>
      <c r="FY241" s="111"/>
      <c r="FZ241" s="111"/>
      <c r="GA241" s="111"/>
      <c r="GB241" s="111"/>
      <c r="GC241" s="111"/>
      <c r="GD241" s="111"/>
      <c r="GE241" s="111"/>
      <c r="GF241" s="111"/>
      <c r="GG241" s="111"/>
      <c r="GH241" s="111"/>
      <c r="GI241" s="111"/>
      <c r="GJ241" s="111"/>
      <c r="GK241" s="111"/>
      <c r="GL241" s="111"/>
      <c r="GM241" s="111"/>
      <c r="GN241" s="111"/>
      <c r="GO241" s="111"/>
      <c r="GP241" s="111"/>
      <c r="GQ241" s="111"/>
      <c r="GR241" s="111"/>
      <c r="GS241" s="111"/>
      <c r="GT241" s="111"/>
      <c r="GU241" s="111"/>
      <c r="GV241" s="111"/>
      <c r="GW241" s="111"/>
      <c r="GX241" s="111"/>
      <c r="GY241" s="111"/>
      <c r="GZ241" s="111"/>
      <c r="HA241" s="111"/>
      <c r="HB241" s="111"/>
      <c r="HC241" s="111"/>
      <c r="HD241" s="111"/>
      <c r="HE241" s="111"/>
      <c r="HF241" s="111"/>
      <c r="HG241" s="116"/>
      <c r="HH241" s="111"/>
      <c r="HI241" s="111"/>
      <c r="HJ241" s="111"/>
      <c r="HK241" s="111"/>
      <c r="HL241" s="111"/>
      <c r="HM241" s="111"/>
      <c r="HN241" s="111"/>
      <c r="HO241" s="111"/>
      <c r="HP241" s="111"/>
      <c r="HQ241" s="111"/>
      <c r="HR241" s="111"/>
      <c r="HS241" s="111"/>
      <c r="HT241" s="111"/>
      <c r="HU241" s="111"/>
      <c r="HV241" s="111"/>
      <c r="HW241" s="111"/>
      <c r="HX241" s="111"/>
      <c r="HY241" s="111"/>
      <c r="HZ241" s="111"/>
      <c r="IA241" s="111"/>
      <c r="IB241" s="111"/>
      <c r="IC241" s="111"/>
      <c r="ID241" s="111"/>
      <c r="IE241" s="111"/>
      <c r="IF241" s="111"/>
      <c r="IG241" s="111"/>
      <c r="IH241" s="111"/>
      <c r="II241" s="111"/>
      <c r="IJ241" s="111"/>
      <c r="IK241" s="111"/>
      <c r="IL241" s="111"/>
      <c r="IM241" s="111"/>
      <c r="IN241" s="111"/>
      <c r="IO241" s="111"/>
      <c r="IP241" s="111"/>
      <c r="IQ241" s="111"/>
      <c r="IR241" s="111"/>
      <c r="IS241" s="111"/>
      <c r="IT241" s="111"/>
      <c r="IU241" s="111"/>
      <c r="IV241" s="111"/>
      <c r="IW241" s="111"/>
      <c r="IX241" s="111"/>
      <c r="IY241" s="111"/>
      <c r="IZ241" s="111"/>
      <c r="JA241" s="111"/>
      <c r="JB241" s="111"/>
      <c r="JC241" s="111"/>
      <c r="JD241" s="111"/>
      <c r="JE241" s="111"/>
      <c r="JF241" s="111"/>
      <c r="JG241" s="111"/>
      <c r="JH241" s="111"/>
      <c r="JI241" s="111"/>
      <c r="JJ241" s="111"/>
      <c r="JK241" s="111"/>
      <c r="JL241" s="111"/>
      <c r="JM241" s="111"/>
      <c r="JN241" s="111"/>
      <c r="JO241" s="111"/>
      <c r="JP241" s="111"/>
      <c r="JQ241" s="111"/>
      <c r="JR241" s="111"/>
      <c r="JS241" s="111"/>
      <c r="JT241" s="111"/>
      <c r="JU241" s="111"/>
      <c r="JV241" s="111"/>
      <c r="JW241" s="111"/>
      <c r="JX241" s="111"/>
      <c r="JY241" s="111"/>
      <c r="JZ241" s="111"/>
      <c r="KA241" s="111"/>
      <c r="KB241" s="111"/>
      <c r="KC241" s="111"/>
      <c r="KD241" s="111"/>
      <c r="KE241" s="111"/>
      <c r="KF241" s="111"/>
      <c r="KG241" s="111"/>
      <c r="KH241" s="111"/>
      <c r="KI241" s="111"/>
      <c r="KJ241" s="111"/>
      <c r="KK241" s="111"/>
      <c r="KL241" s="111"/>
      <c r="KM241" s="111"/>
      <c r="KN241" s="111"/>
      <c r="KO241" s="111"/>
      <c r="KP241" s="111"/>
      <c r="KQ241" s="111"/>
      <c r="KR241" s="111"/>
      <c r="KS241" s="111"/>
      <c r="KT241" s="111"/>
      <c r="KU241" s="111"/>
      <c r="KV241" s="111"/>
      <c r="KW241" s="111"/>
      <c r="KX241" s="111"/>
      <c r="KY241" s="111"/>
      <c r="KZ241" s="111"/>
      <c r="LA241" s="111"/>
      <c r="LB241" s="111"/>
      <c r="LC241" s="111"/>
      <c r="LD241" s="111"/>
      <c r="LE241" s="111"/>
      <c r="LF241" s="111"/>
      <c r="LG241" s="111"/>
      <c r="LH241" s="111"/>
      <c r="LI241" s="111"/>
      <c r="LJ241" s="111"/>
      <c r="LK241" s="111"/>
      <c r="LL241" s="111"/>
      <c r="LM241" s="111"/>
      <c r="LN241" s="111"/>
      <c r="LO241" s="111"/>
      <c r="LP241" s="111"/>
      <c r="LQ241" s="111"/>
      <c r="LR241" s="111"/>
      <c r="LS241" s="111"/>
      <c r="LT241" s="111"/>
      <c r="LU241" s="111"/>
      <c r="LV241" s="111"/>
      <c r="LW241" s="111"/>
      <c r="LX241" s="111"/>
      <c r="LY241" s="111"/>
      <c r="LZ241" s="111"/>
      <c r="MA241" s="111"/>
      <c r="MB241" s="111"/>
      <c r="MC241" s="111"/>
      <c r="MD241" s="111"/>
      <c r="ME241" s="111"/>
      <c r="MF241" s="111"/>
      <c r="MG241" s="111"/>
      <c r="MH241" s="111"/>
      <c r="MI241" s="111"/>
      <c r="MJ241" s="111"/>
      <c r="MK241" s="111"/>
      <c r="ML241" s="111"/>
      <c r="MM241" s="111"/>
      <c r="MN241" s="111"/>
      <c r="MO241" s="111"/>
      <c r="MP241" s="111"/>
      <c r="MQ241" s="111"/>
      <c r="MR241" s="111"/>
      <c r="MS241" s="111"/>
      <c r="MT241" s="111"/>
      <c r="MU241" s="111"/>
      <c r="MV241" s="111"/>
      <c r="MW241" s="111"/>
      <c r="MX241" s="111"/>
      <c r="MY241" s="111"/>
      <c r="MZ241" s="111"/>
      <c r="NA241" s="111"/>
      <c r="NB241" s="111"/>
      <c r="NC241" s="111"/>
      <c r="ND241" s="111"/>
      <c r="NE241" s="111"/>
      <c r="NF241" s="111"/>
      <c r="NG241" s="111"/>
      <c r="NH241" s="111"/>
      <c r="NI241" s="111"/>
      <c r="NJ241" s="111"/>
      <c r="NK241" s="111"/>
      <c r="NL241" s="111"/>
      <c r="NM241" s="111"/>
      <c r="NN241" s="111"/>
      <c r="NO241" s="111"/>
      <c r="NP241" s="111"/>
      <c r="NQ241" s="111"/>
      <c r="NR241" s="111"/>
      <c r="NS241" s="111"/>
      <c r="NT241" s="111"/>
      <c r="NU241" s="111"/>
      <c r="NV241" s="111"/>
      <c r="NW241" s="111"/>
      <c r="NX241" s="111"/>
      <c r="NY241" s="111"/>
      <c r="NZ241" s="111"/>
      <c r="OA241" s="111"/>
      <c r="OB241" s="111"/>
      <c r="OC241" s="111"/>
      <c r="OD241" s="111"/>
      <c r="OE241" s="111"/>
      <c r="OF241" s="111"/>
      <c r="OG241" s="111"/>
      <c r="OH241" s="111"/>
      <c r="OI241" s="111"/>
      <c r="OJ241" s="111"/>
      <c r="OK241" s="111"/>
      <c r="OL241" s="111"/>
      <c r="OM241" s="111"/>
      <c r="ON241" s="111"/>
      <c r="OO241" s="111"/>
      <c r="OP241" s="111"/>
      <c r="OQ241" s="111"/>
      <c r="OR241" s="111"/>
      <c r="OS241" s="111"/>
      <c r="OT241" s="111"/>
      <c r="OU241" s="111"/>
      <c r="OV241" s="111"/>
      <c r="OW241" s="111"/>
      <c r="OX241" s="111"/>
      <c r="OY241" s="111"/>
      <c r="OZ241" s="111"/>
      <c r="PA241" s="111"/>
      <c r="PB241" s="111"/>
      <c r="PC241" s="111"/>
      <c r="PD241" s="111"/>
      <c r="PE241" s="111"/>
      <c r="PF241" s="111"/>
      <c r="PG241" s="111"/>
      <c r="PH241" s="111"/>
      <c r="PI241" s="111"/>
      <c r="PJ241" s="111"/>
      <c r="PK241" s="111"/>
      <c r="PL241" s="111"/>
      <c r="PM241" s="111"/>
      <c r="PN241" s="111"/>
      <c r="PO241" s="111"/>
      <c r="PP241" s="111"/>
      <c r="PQ241" s="111"/>
      <c r="PR241" s="111"/>
      <c r="PS241" s="111"/>
      <c r="PT241" s="111"/>
      <c r="PU241" s="111"/>
      <c r="PV241" s="111"/>
      <c r="PW241" s="111"/>
      <c r="PX241" s="111"/>
      <c r="PY241" s="111"/>
      <c r="PZ241" s="111"/>
      <c r="QA241" s="111"/>
      <c r="QB241" s="111"/>
      <c r="QC241" s="111"/>
      <c r="QD241" s="111"/>
      <c r="QE241" s="111"/>
      <c r="QF241" s="111"/>
      <c r="QG241" s="111"/>
      <c r="QH241" s="111"/>
      <c r="QI241" s="111"/>
      <c r="QJ241" s="111"/>
      <c r="QK241" s="111"/>
      <c r="QL241" s="111"/>
      <c r="QM241" s="111"/>
      <c r="QN241" s="111"/>
      <c r="QO241" s="111"/>
      <c r="QP241" s="111"/>
      <c r="QQ241" s="111"/>
      <c r="QR241" s="111"/>
      <c r="QS241" s="111"/>
      <c r="QT241" s="111"/>
      <c r="QU241" s="111"/>
      <c r="QV241" s="111"/>
      <c r="QW241" s="111"/>
      <c r="QX241" s="111"/>
      <c r="QY241" s="111"/>
      <c r="QZ241" s="111"/>
      <c r="RA241" s="111"/>
      <c r="RB241" s="111"/>
      <c r="RC241" s="111"/>
      <c r="RD241" s="111"/>
      <c r="RE241" s="111"/>
      <c r="RF241" s="111"/>
      <c r="RG241" s="111"/>
      <c r="RH241" s="111"/>
      <c r="RI241" s="111"/>
      <c r="RJ241" s="111"/>
      <c r="RK241" s="111"/>
      <c r="RL241" s="111"/>
      <c r="RM241" s="111"/>
      <c r="RN241" s="111"/>
      <c r="RO241" s="111"/>
      <c r="RP241" s="111"/>
      <c r="RQ241" s="111"/>
      <c r="RR241" s="111"/>
      <c r="RS241" s="111"/>
      <c r="RT241" s="111"/>
      <c r="RU241" s="111"/>
      <c r="RV241" s="111"/>
      <c r="RW241" s="111"/>
      <c r="RX241" s="111"/>
      <c r="RY241" s="111"/>
      <c r="RZ241" s="111"/>
      <c r="SA241" s="111"/>
      <c r="SB241" s="111"/>
      <c r="SC241" s="111"/>
      <c r="SD241" s="111"/>
      <c r="SE241" s="111"/>
      <c r="SF241" s="111"/>
      <c r="SG241" s="111"/>
      <c r="SH241" s="111"/>
      <c r="SI241" s="111"/>
      <c r="SJ241" s="111"/>
      <c r="SK241" s="111"/>
      <c r="SL241" s="111"/>
      <c r="SM241" s="111"/>
      <c r="SN241" s="111"/>
      <c r="SO241" s="111"/>
      <c r="SP241" s="111"/>
      <c r="SQ241" s="111"/>
      <c r="SR241" s="111"/>
      <c r="SS241" s="111"/>
      <c r="ST241" s="111"/>
      <c r="SU241" s="111"/>
      <c r="SV241" s="111"/>
      <c r="SW241" s="111"/>
      <c r="SX241" s="111"/>
      <c r="SY241" s="111"/>
      <c r="SZ241" s="111"/>
      <c r="TA241" s="111"/>
      <c r="TB241" s="111"/>
      <c r="TC241" s="111"/>
      <c r="TD241" s="111"/>
      <c r="TE241" s="111"/>
      <c r="TF241" s="111"/>
      <c r="TG241" s="111"/>
      <c r="TH241" s="111"/>
      <c r="TI241" s="111"/>
      <c r="TJ241" s="111"/>
      <c r="TK241" s="111"/>
      <c r="TL241" s="111"/>
      <c r="TM241" s="111"/>
      <c r="TN241" s="111"/>
    </row>
    <row r="242" spans="1:534" x14ac:dyDescent="0.2">
      <c r="A242" s="111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7"/>
      <c r="CC242" s="117"/>
      <c r="CD242" s="111"/>
      <c r="CE242" s="111"/>
      <c r="CF242" s="111"/>
      <c r="CG242" s="117"/>
      <c r="CH242" s="117"/>
      <c r="CI242" s="111"/>
      <c r="CJ242" s="111"/>
      <c r="CK242" s="111"/>
      <c r="CL242" s="117"/>
      <c r="CM242" s="111"/>
      <c r="CN242" s="117"/>
      <c r="CO242" s="117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  <c r="DJ242" s="111"/>
      <c r="DK242" s="111"/>
      <c r="DL242" s="111"/>
      <c r="DM242" s="111"/>
      <c r="DN242" s="111"/>
      <c r="DO242" s="111"/>
      <c r="DP242" s="111"/>
      <c r="DQ242" s="111"/>
      <c r="DR242" s="111"/>
      <c r="DS242" s="111"/>
      <c r="DT242" s="111"/>
      <c r="DU242" s="111"/>
      <c r="DV242" s="111"/>
      <c r="DW242" s="111"/>
      <c r="DX242" s="111"/>
      <c r="DY242" s="111"/>
      <c r="DZ242" s="111"/>
      <c r="EA242" s="111"/>
      <c r="EB242" s="111"/>
      <c r="EC242" s="111"/>
      <c r="ED242" s="111"/>
      <c r="EE242" s="111"/>
      <c r="EF242" s="111"/>
      <c r="EG242" s="111"/>
      <c r="EH242" s="111"/>
      <c r="EI242" s="111"/>
      <c r="EJ242" s="111"/>
      <c r="EK242" s="111"/>
      <c r="EL242" s="111"/>
      <c r="EM242" s="111"/>
      <c r="EN242" s="111"/>
      <c r="EO242" s="111"/>
      <c r="EP242" s="111"/>
      <c r="EQ242" s="111"/>
      <c r="ER242" s="111"/>
      <c r="ES242" s="111"/>
      <c r="ET242" s="111"/>
      <c r="EU242" s="111"/>
      <c r="EV242" s="111"/>
      <c r="EW242" s="111"/>
      <c r="EX242" s="111"/>
      <c r="EY242" s="111"/>
      <c r="EZ242" s="111"/>
      <c r="FA242" s="111"/>
      <c r="FB242" s="111"/>
      <c r="FC242" s="111"/>
      <c r="FD242" s="111"/>
      <c r="FE242" s="111"/>
      <c r="FF242" s="111"/>
      <c r="FG242" s="111"/>
      <c r="FH242" s="111"/>
      <c r="FI242" s="111"/>
      <c r="FJ242" s="111"/>
      <c r="FK242" s="111"/>
      <c r="FL242" s="111"/>
      <c r="FM242" s="111"/>
      <c r="FN242" s="111"/>
      <c r="FO242" s="111"/>
      <c r="FP242" s="111"/>
      <c r="FQ242" s="111"/>
      <c r="FR242" s="111"/>
      <c r="FS242" s="111"/>
      <c r="FT242" s="111"/>
      <c r="FU242" s="111"/>
      <c r="FV242" s="111"/>
      <c r="FW242" s="111"/>
      <c r="FX242" s="111"/>
      <c r="FY242" s="111"/>
      <c r="FZ242" s="111"/>
      <c r="GA242" s="111"/>
      <c r="GB242" s="111"/>
      <c r="GC242" s="111"/>
      <c r="GD242" s="111"/>
      <c r="GE242" s="111"/>
      <c r="GF242" s="111"/>
      <c r="GG242" s="111"/>
      <c r="GH242" s="111"/>
      <c r="GI242" s="111"/>
      <c r="GJ242" s="111"/>
      <c r="GK242" s="111"/>
      <c r="GL242" s="111"/>
      <c r="GM242" s="111"/>
      <c r="GN242" s="111"/>
      <c r="GO242" s="111"/>
      <c r="GP242" s="111"/>
      <c r="GQ242" s="111"/>
      <c r="GR242" s="111"/>
      <c r="GS242" s="111"/>
      <c r="GT242" s="111"/>
      <c r="GU242" s="111"/>
      <c r="GV242" s="111"/>
      <c r="GW242" s="111"/>
      <c r="GX242" s="111"/>
      <c r="GY242" s="111"/>
      <c r="GZ242" s="111"/>
      <c r="HA242" s="111"/>
      <c r="HB242" s="111"/>
      <c r="HC242" s="111"/>
      <c r="HD242" s="111"/>
      <c r="HE242" s="111"/>
      <c r="HF242" s="111"/>
      <c r="HG242" s="116"/>
      <c r="HH242" s="111"/>
      <c r="HI242" s="111"/>
      <c r="HJ242" s="111"/>
      <c r="HK242" s="111"/>
      <c r="HL242" s="111"/>
      <c r="HM242" s="111"/>
      <c r="HN242" s="111"/>
      <c r="HO242" s="111"/>
      <c r="HP242" s="111"/>
      <c r="HQ242" s="111"/>
      <c r="HR242" s="111"/>
      <c r="HS242" s="111"/>
      <c r="HT242" s="111"/>
      <c r="HU242" s="111"/>
      <c r="HV242" s="111"/>
      <c r="HW242" s="111"/>
      <c r="HX242" s="111"/>
      <c r="HY242" s="111"/>
      <c r="HZ242" s="111"/>
      <c r="IA242" s="111"/>
      <c r="IB242" s="111"/>
      <c r="IC242" s="111"/>
      <c r="ID242" s="111"/>
      <c r="IE242" s="111"/>
      <c r="IF242" s="111"/>
      <c r="IG242" s="111"/>
      <c r="IH242" s="111"/>
      <c r="II242" s="111"/>
      <c r="IJ242" s="111"/>
      <c r="IK242" s="111"/>
      <c r="IL242" s="111"/>
      <c r="IM242" s="111"/>
      <c r="IN242" s="111"/>
      <c r="IO242" s="111"/>
      <c r="IP242" s="111"/>
      <c r="IQ242" s="111"/>
      <c r="IR242" s="111"/>
      <c r="IS242" s="111"/>
      <c r="IT242" s="111"/>
      <c r="IU242" s="111"/>
      <c r="IV242" s="111"/>
      <c r="IW242" s="111"/>
      <c r="IX242" s="111"/>
      <c r="IY242" s="111"/>
      <c r="IZ242" s="111"/>
      <c r="JA242" s="111"/>
      <c r="JB242" s="111"/>
      <c r="JC242" s="111"/>
      <c r="JD242" s="111"/>
      <c r="JE242" s="111"/>
      <c r="JF242" s="111"/>
      <c r="JG242" s="111"/>
      <c r="JH242" s="111"/>
      <c r="JI242" s="111"/>
      <c r="JJ242" s="111"/>
      <c r="JK242" s="111"/>
      <c r="JL242" s="111"/>
      <c r="JM242" s="111"/>
      <c r="JN242" s="111"/>
      <c r="JO242" s="111"/>
      <c r="JP242" s="111"/>
      <c r="JQ242" s="111"/>
      <c r="JR242" s="111"/>
      <c r="JS242" s="111"/>
      <c r="JT242" s="111"/>
      <c r="JU242" s="111"/>
      <c r="JV242" s="111"/>
      <c r="JW242" s="111"/>
      <c r="JX242" s="111"/>
      <c r="JY242" s="111"/>
      <c r="JZ242" s="111"/>
      <c r="KA242" s="111"/>
      <c r="KB242" s="111"/>
      <c r="KC242" s="111"/>
      <c r="KD242" s="111"/>
      <c r="KE242" s="111"/>
      <c r="KF242" s="111"/>
      <c r="KG242" s="111"/>
      <c r="KH242" s="111"/>
      <c r="KI242" s="111"/>
      <c r="KJ242" s="111"/>
      <c r="KK242" s="111"/>
      <c r="KL242" s="111"/>
      <c r="KM242" s="111"/>
      <c r="KN242" s="111"/>
      <c r="KO242" s="111"/>
      <c r="KP242" s="111"/>
      <c r="KQ242" s="111"/>
      <c r="KR242" s="111"/>
      <c r="KS242" s="111"/>
      <c r="KT242" s="111"/>
      <c r="KU242" s="111"/>
      <c r="KV242" s="111"/>
      <c r="KW242" s="111"/>
      <c r="KX242" s="111"/>
      <c r="KY242" s="111"/>
      <c r="KZ242" s="111"/>
      <c r="LA242" s="111"/>
      <c r="LB242" s="111"/>
      <c r="LC242" s="111"/>
      <c r="LD242" s="111"/>
      <c r="LE242" s="111"/>
      <c r="LF242" s="111"/>
      <c r="LG242" s="111"/>
      <c r="LH242" s="111"/>
      <c r="LI242" s="111"/>
      <c r="LJ242" s="111"/>
      <c r="LK242" s="111"/>
      <c r="LL242" s="111"/>
      <c r="LM242" s="111"/>
      <c r="LN242" s="111"/>
      <c r="LO242" s="111"/>
      <c r="LP242" s="111"/>
      <c r="LQ242" s="111"/>
      <c r="LR242" s="111"/>
      <c r="LS242" s="111"/>
      <c r="LT242" s="111"/>
      <c r="LU242" s="111"/>
      <c r="LV242" s="111"/>
      <c r="LW242" s="111"/>
      <c r="LX242" s="111"/>
      <c r="LY242" s="111"/>
      <c r="LZ242" s="111"/>
      <c r="MA242" s="111"/>
      <c r="MB242" s="111"/>
      <c r="MC242" s="111"/>
      <c r="MD242" s="111"/>
      <c r="ME242" s="111"/>
      <c r="MF242" s="111"/>
      <c r="MG242" s="111"/>
      <c r="MH242" s="111"/>
      <c r="MI242" s="111"/>
      <c r="MJ242" s="111"/>
      <c r="MK242" s="111"/>
      <c r="ML242" s="111"/>
      <c r="MM242" s="111"/>
      <c r="MN242" s="111"/>
      <c r="MO242" s="111"/>
      <c r="MP242" s="111"/>
      <c r="MQ242" s="111"/>
      <c r="MR242" s="111"/>
      <c r="MS242" s="111"/>
      <c r="MT242" s="111"/>
      <c r="MU242" s="111"/>
      <c r="MV242" s="111"/>
      <c r="MW242" s="111"/>
      <c r="MX242" s="111"/>
      <c r="MY242" s="111"/>
      <c r="MZ242" s="111"/>
      <c r="NA242" s="111"/>
      <c r="NB242" s="111"/>
      <c r="NC242" s="111"/>
      <c r="ND242" s="111"/>
      <c r="NE242" s="111"/>
      <c r="NF242" s="111"/>
      <c r="NG242" s="111"/>
      <c r="NH242" s="111"/>
      <c r="NI242" s="111"/>
      <c r="NJ242" s="111"/>
      <c r="NK242" s="111"/>
      <c r="NL242" s="111"/>
      <c r="NM242" s="111"/>
      <c r="NN242" s="111"/>
      <c r="NO242" s="111"/>
      <c r="NP242" s="111"/>
      <c r="NQ242" s="111"/>
      <c r="NR242" s="111"/>
      <c r="NS242" s="111"/>
      <c r="NT242" s="111"/>
      <c r="NU242" s="111"/>
      <c r="NV242" s="111"/>
      <c r="NW242" s="111"/>
      <c r="NX242" s="111"/>
      <c r="NY242" s="111"/>
      <c r="NZ242" s="111"/>
      <c r="OA242" s="111"/>
      <c r="OB242" s="111"/>
      <c r="OC242" s="111"/>
      <c r="OD242" s="111"/>
      <c r="OE242" s="111"/>
      <c r="OF242" s="111"/>
      <c r="OG242" s="111"/>
      <c r="OH242" s="111"/>
      <c r="OI242" s="111"/>
      <c r="OJ242" s="111"/>
      <c r="OK242" s="111"/>
      <c r="OL242" s="111"/>
      <c r="OM242" s="111"/>
      <c r="ON242" s="111"/>
      <c r="OO242" s="111"/>
      <c r="OP242" s="111"/>
      <c r="OQ242" s="111"/>
      <c r="OR242" s="111"/>
      <c r="OS242" s="111"/>
      <c r="OT242" s="111"/>
      <c r="OU242" s="111"/>
      <c r="OV242" s="111"/>
      <c r="OW242" s="111"/>
      <c r="OX242" s="111"/>
      <c r="OY242" s="111"/>
      <c r="OZ242" s="111"/>
      <c r="PA242" s="111"/>
      <c r="PB242" s="111"/>
      <c r="PC242" s="111"/>
      <c r="PD242" s="111"/>
      <c r="PE242" s="111"/>
      <c r="PF242" s="111"/>
      <c r="PG242" s="111"/>
      <c r="PH242" s="111"/>
      <c r="PI242" s="111"/>
      <c r="PJ242" s="111"/>
      <c r="PK242" s="111"/>
      <c r="PL242" s="111"/>
      <c r="PM242" s="111"/>
      <c r="PN242" s="111"/>
      <c r="PO242" s="111"/>
      <c r="PP242" s="111"/>
      <c r="PQ242" s="111"/>
      <c r="PR242" s="111"/>
      <c r="PS242" s="111"/>
      <c r="PT242" s="111"/>
      <c r="PU242" s="111"/>
      <c r="PV242" s="111"/>
      <c r="PW242" s="111"/>
      <c r="PX242" s="111"/>
      <c r="PY242" s="111"/>
      <c r="PZ242" s="111"/>
      <c r="QA242" s="111"/>
      <c r="QB242" s="111"/>
      <c r="QC242" s="111"/>
      <c r="QD242" s="111"/>
      <c r="QE242" s="111"/>
      <c r="QF242" s="111"/>
      <c r="QG242" s="111"/>
      <c r="QH242" s="111"/>
      <c r="QI242" s="111"/>
      <c r="QJ242" s="111"/>
      <c r="QK242" s="111"/>
      <c r="QL242" s="111"/>
      <c r="QM242" s="111"/>
      <c r="QN242" s="111"/>
      <c r="QO242" s="111"/>
      <c r="QP242" s="111"/>
      <c r="QQ242" s="111"/>
      <c r="QR242" s="111"/>
      <c r="QS242" s="111"/>
      <c r="QT242" s="111"/>
      <c r="QU242" s="111"/>
      <c r="QV242" s="111"/>
      <c r="QW242" s="111"/>
      <c r="QX242" s="111"/>
      <c r="QY242" s="111"/>
      <c r="QZ242" s="111"/>
      <c r="RA242" s="111"/>
      <c r="RB242" s="111"/>
      <c r="RC242" s="111"/>
      <c r="RD242" s="111"/>
      <c r="RE242" s="111"/>
      <c r="RF242" s="111"/>
      <c r="RG242" s="111"/>
      <c r="RH242" s="111"/>
      <c r="RI242" s="111"/>
      <c r="RJ242" s="111"/>
      <c r="RK242" s="111"/>
      <c r="RL242" s="111"/>
      <c r="RM242" s="111"/>
      <c r="RN242" s="111"/>
      <c r="RO242" s="111"/>
      <c r="RP242" s="111"/>
      <c r="RQ242" s="111"/>
      <c r="RR242" s="111"/>
      <c r="RS242" s="111"/>
      <c r="RT242" s="111"/>
      <c r="RU242" s="111"/>
      <c r="RV242" s="111"/>
      <c r="RW242" s="111"/>
      <c r="RX242" s="111"/>
      <c r="RY242" s="111"/>
      <c r="RZ242" s="111"/>
      <c r="SA242" s="111"/>
      <c r="SB242" s="111"/>
      <c r="SC242" s="111"/>
      <c r="SD242" s="111"/>
      <c r="SE242" s="111"/>
      <c r="SF242" s="111"/>
      <c r="SG242" s="111"/>
      <c r="SH242" s="111"/>
      <c r="SI242" s="111"/>
      <c r="SJ242" s="111"/>
      <c r="SK242" s="111"/>
      <c r="SL242" s="111"/>
      <c r="SM242" s="111"/>
      <c r="SN242" s="111"/>
      <c r="SO242" s="111"/>
      <c r="SP242" s="111"/>
      <c r="SQ242" s="111"/>
      <c r="SR242" s="111"/>
      <c r="SS242" s="111"/>
      <c r="ST242" s="111"/>
      <c r="SU242" s="111"/>
      <c r="SV242" s="111"/>
      <c r="SW242" s="111"/>
      <c r="SX242" s="111"/>
      <c r="SY242" s="111"/>
      <c r="SZ242" s="111"/>
      <c r="TA242" s="111"/>
      <c r="TB242" s="111"/>
      <c r="TC242" s="111"/>
      <c r="TD242" s="111"/>
      <c r="TE242" s="111"/>
      <c r="TF242" s="111"/>
      <c r="TG242" s="111"/>
      <c r="TH242" s="111"/>
      <c r="TI242" s="111"/>
      <c r="TJ242" s="111"/>
      <c r="TK242" s="111"/>
      <c r="TL242" s="111"/>
      <c r="TM242" s="111"/>
      <c r="TN242" s="111"/>
    </row>
    <row r="243" spans="1:534" x14ac:dyDescent="0.2">
      <c r="A243" s="111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7"/>
      <c r="CC243" s="117"/>
      <c r="CD243" s="111"/>
      <c r="CE243" s="111"/>
      <c r="CF243" s="111"/>
      <c r="CG243" s="117"/>
      <c r="CH243" s="117"/>
      <c r="CI243" s="111"/>
      <c r="CJ243" s="111"/>
      <c r="CK243" s="111"/>
      <c r="CL243" s="117"/>
      <c r="CM243" s="111"/>
      <c r="CN243" s="117"/>
      <c r="CO243" s="117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  <c r="DJ243" s="111"/>
      <c r="DK243" s="111"/>
      <c r="DL243" s="111"/>
      <c r="DM243" s="111"/>
      <c r="DN243" s="111"/>
      <c r="DO243" s="111"/>
      <c r="DP243" s="111"/>
      <c r="DQ243" s="111"/>
      <c r="DR243" s="111"/>
      <c r="DS243" s="111"/>
      <c r="DT243" s="111"/>
      <c r="DU243" s="111"/>
      <c r="DV243" s="111"/>
      <c r="DW243" s="111"/>
      <c r="DX243" s="111"/>
      <c r="DY243" s="111"/>
      <c r="DZ243" s="111"/>
      <c r="EA243" s="111"/>
      <c r="EB243" s="111"/>
      <c r="EC243" s="111"/>
      <c r="ED243" s="111"/>
      <c r="EE243" s="111"/>
      <c r="EF243" s="111"/>
      <c r="EG243" s="111"/>
      <c r="EH243" s="111"/>
      <c r="EI243" s="111"/>
      <c r="EJ243" s="111"/>
      <c r="EK243" s="111"/>
      <c r="EL243" s="111"/>
      <c r="EM243" s="111"/>
      <c r="EN243" s="111"/>
      <c r="EO243" s="111"/>
      <c r="EP243" s="111"/>
      <c r="EQ243" s="111"/>
      <c r="ER243" s="111"/>
      <c r="ES243" s="111"/>
      <c r="ET243" s="111"/>
      <c r="EU243" s="111"/>
      <c r="EV243" s="111"/>
      <c r="EW243" s="111"/>
      <c r="EX243" s="111"/>
      <c r="EY243" s="111"/>
      <c r="EZ243" s="111"/>
      <c r="FA243" s="111"/>
      <c r="FB243" s="111"/>
      <c r="FC243" s="111"/>
      <c r="FD243" s="111"/>
      <c r="FE243" s="111"/>
      <c r="FF243" s="111"/>
      <c r="FG243" s="111"/>
      <c r="FH243" s="111"/>
      <c r="FI243" s="111"/>
      <c r="FJ243" s="111"/>
      <c r="FK243" s="111"/>
      <c r="FL243" s="111"/>
      <c r="FM243" s="111"/>
      <c r="FN243" s="111"/>
      <c r="FO243" s="111"/>
      <c r="FP243" s="111"/>
      <c r="FQ243" s="111"/>
      <c r="FR243" s="111"/>
      <c r="FS243" s="111"/>
      <c r="FT243" s="111"/>
      <c r="FU243" s="111"/>
      <c r="FV243" s="111"/>
      <c r="FW243" s="111"/>
      <c r="FX243" s="111"/>
      <c r="FY243" s="111"/>
      <c r="FZ243" s="111"/>
      <c r="GA243" s="111"/>
      <c r="GB243" s="111"/>
      <c r="GC243" s="111"/>
      <c r="GD243" s="111"/>
      <c r="GE243" s="111"/>
      <c r="GF243" s="111"/>
      <c r="GG243" s="111"/>
      <c r="GH243" s="111"/>
      <c r="GI243" s="111"/>
      <c r="GJ243" s="111"/>
      <c r="GK243" s="111"/>
      <c r="GL243" s="111"/>
      <c r="GM243" s="111"/>
      <c r="GN243" s="111"/>
      <c r="GO243" s="111"/>
      <c r="GP243" s="111"/>
      <c r="GQ243" s="111"/>
      <c r="GR243" s="111"/>
      <c r="GS243" s="111"/>
      <c r="GT243" s="111"/>
      <c r="GU243" s="111"/>
      <c r="GV243" s="111"/>
      <c r="GW243" s="111"/>
      <c r="GX243" s="111"/>
      <c r="GY243" s="111"/>
      <c r="GZ243" s="111"/>
      <c r="HA243" s="111"/>
      <c r="HB243" s="111"/>
      <c r="HC243" s="111"/>
      <c r="HD243" s="111"/>
      <c r="HE243" s="111"/>
      <c r="HF243" s="111"/>
      <c r="HG243" s="116"/>
      <c r="HH243" s="111"/>
      <c r="HI243" s="111"/>
      <c r="HJ243" s="111"/>
      <c r="HK243" s="111"/>
      <c r="HL243" s="111"/>
      <c r="HM243" s="111"/>
      <c r="HN243" s="111"/>
      <c r="HO243" s="111"/>
      <c r="HP243" s="111"/>
      <c r="HQ243" s="111"/>
      <c r="HR243" s="111"/>
      <c r="HS243" s="111"/>
      <c r="HT243" s="111"/>
      <c r="HU243" s="111"/>
      <c r="HV243" s="111"/>
      <c r="HW243" s="111"/>
      <c r="HX243" s="111"/>
      <c r="HY243" s="111"/>
      <c r="HZ243" s="111"/>
      <c r="IA243" s="111"/>
      <c r="IB243" s="111"/>
      <c r="IC243" s="111"/>
      <c r="ID243" s="111"/>
      <c r="IE243" s="111"/>
      <c r="IF243" s="111"/>
      <c r="IG243" s="111"/>
      <c r="IH243" s="111"/>
      <c r="II243" s="111"/>
      <c r="IJ243" s="111"/>
      <c r="IK243" s="111"/>
      <c r="IL243" s="111"/>
      <c r="IM243" s="111"/>
      <c r="IN243" s="111"/>
      <c r="IO243" s="111"/>
      <c r="IP243" s="111"/>
      <c r="IQ243" s="111"/>
      <c r="IR243" s="111"/>
      <c r="IS243" s="111"/>
      <c r="IT243" s="111"/>
      <c r="IU243" s="111"/>
      <c r="IV243" s="111"/>
      <c r="IW243" s="111"/>
      <c r="IX243" s="111"/>
      <c r="IY243" s="111"/>
      <c r="IZ243" s="111"/>
      <c r="JA243" s="111"/>
      <c r="JB243" s="111"/>
      <c r="JC243" s="111"/>
      <c r="JD243" s="111"/>
      <c r="JE243" s="111"/>
      <c r="JF243" s="111"/>
      <c r="JG243" s="111"/>
      <c r="JH243" s="111"/>
      <c r="JI243" s="111"/>
      <c r="JJ243" s="111"/>
      <c r="JK243" s="111"/>
      <c r="JL243" s="111"/>
      <c r="JM243" s="111"/>
      <c r="JN243" s="111"/>
      <c r="JO243" s="111"/>
      <c r="JP243" s="111"/>
      <c r="JQ243" s="111"/>
      <c r="JR243" s="111"/>
      <c r="JS243" s="111"/>
      <c r="JT243" s="111"/>
      <c r="JU243" s="111"/>
      <c r="JV243" s="111"/>
      <c r="JW243" s="111"/>
      <c r="JX243" s="111"/>
      <c r="JY243" s="111"/>
      <c r="JZ243" s="111"/>
      <c r="KA243" s="111"/>
      <c r="KB243" s="111"/>
      <c r="KC243" s="111"/>
      <c r="KD243" s="111"/>
      <c r="KE243" s="111"/>
      <c r="KF243" s="111"/>
      <c r="KG243" s="111"/>
      <c r="KH243" s="111"/>
      <c r="KI243" s="111"/>
      <c r="KJ243" s="111"/>
      <c r="KK243" s="111"/>
      <c r="KL243" s="111"/>
      <c r="KM243" s="111"/>
      <c r="KN243" s="111"/>
      <c r="KO243" s="111"/>
      <c r="KP243" s="111"/>
      <c r="KQ243" s="111"/>
      <c r="KR243" s="111"/>
      <c r="KS243" s="111"/>
      <c r="KT243" s="111"/>
      <c r="KU243" s="111"/>
      <c r="KV243" s="111"/>
      <c r="KW243" s="111"/>
      <c r="KX243" s="111"/>
      <c r="KY243" s="111"/>
      <c r="KZ243" s="111"/>
      <c r="LA243" s="111"/>
      <c r="LB243" s="111"/>
      <c r="LC243" s="111"/>
      <c r="LD243" s="111"/>
      <c r="LE243" s="111"/>
      <c r="LF243" s="111"/>
      <c r="LG243" s="111"/>
      <c r="LH243" s="111"/>
      <c r="LI243" s="111"/>
      <c r="LJ243" s="111"/>
      <c r="LK243" s="111"/>
      <c r="LL243" s="111"/>
      <c r="LM243" s="111"/>
      <c r="LN243" s="111"/>
      <c r="LO243" s="111"/>
      <c r="LP243" s="111"/>
      <c r="LQ243" s="111"/>
      <c r="LR243" s="111"/>
      <c r="LS243" s="111"/>
      <c r="LT243" s="111"/>
      <c r="LU243" s="111"/>
      <c r="LV243" s="111"/>
      <c r="LW243" s="111"/>
      <c r="LX243" s="111"/>
      <c r="LY243" s="111"/>
      <c r="LZ243" s="111"/>
      <c r="MA243" s="111"/>
      <c r="MB243" s="111"/>
      <c r="MC243" s="111"/>
      <c r="MD243" s="111"/>
      <c r="ME243" s="111"/>
      <c r="MF243" s="111"/>
      <c r="MG243" s="111"/>
      <c r="MH243" s="111"/>
      <c r="MI243" s="111"/>
      <c r="MJ243" s="111"/>
      <c r="MK243" s="111"/>
      <c r="ML243" s="111"/>
      <c r="MM243" s="111"/>
      <c r="MN243" s="111"/>
      <c r="MO243" s="111"/>
      <c r="MP243" s="111"/>
      <c r="MQ243" s="111"/>
      <c r="MR243" s="111"/>
      <c r="MS243" s="111"/>
      <c r="MT243" s="111"/>
      <c r="MU243" s="111"/>
      <c r="MV243" s="111"/>
      <c r="MW243" s="111"/>
      <c r="MX243" s="111"/>
      <c r="MY243" s="111"/>
      <c r="MZ243" s="111"/>
      <c r="NA243" s="111"/>
      <c r="NB243" s="111"/>
      <c r="NC243" s="111"/>
      <c r="ND243" s="111"/>
      <c r="NE243" s="111"/>
      <c r="NF243" s="111"/>
      <c r="NG243" s="111"/>
      <c r="NH243" s="111"/>
      <c r="NI243" s="111"/>
      <c r="NJ243" s="111"/>
      <c r="NK243" s="111"/>
      <c r="NL243" s="111"/>
      <c r="NM243" s="111"/>
      <c r="NN243" s="111"/>
      <c r="NO243" s="111"/>
      <c r="NP243" s="111"/>
      <c r="NQ243" s="111"/>
      <c r="NR243" s="111"/>
      <c r="NS243" s="111"/>
      <c r="NT243" s="111"/>
      <c r="NU243" s="111"/>
      <c r="NV243" s="111"/>
      <c r="NW243" s="111"/>
      <c r="NX243" s="111"/>
      <c r="NY243" s="111"/>
      <c r="NZ243" s="111"/>
      <c r="OA243" s="111"/>
      <c r="OB243" s="111"/>
      <c r="OC243" s="111"/>
      <c r="OD243" s="111"/>
      <c r="OE243" s="111"/>
      <c r="OF243" s="111"/>
      <c r="OG243" s="111"/>
      <c r="OH243" s="111"/>
      <c r="OI243" s="111"/>
      <c r="OJ243" s="111"/>
      <c r="OK243" s="111"/>
      <c r="OL243" s="111"/>
      <c r="OM243" s="111"/>
      <c r="ON243" s="111"/>
      <c r="OO243" s="111"/>
      <c r="OP243" s="111"/>
      <c r="OQ243" s="111"/>
      <c r="OR243" s="111"/>
      <c r="OS243" s="111"/>
      <c r="OT243" s="111"/>
      <c r="OU243" s="111"/>
      <c r="OV243" s="111"/>
      <c r="OW243" s="111"/>
      <c r="OX243" s="111"/>
      <c r="OY243" s="111"/>
      <c r="OZ243" s="111"/>
      <c r="PA243" s="111"/>
      <c r="PB243" s="111"/>
      <c r="PC243" s="111"/>
      <c r="PD243" s="111"/>
      <c r="PE243" s="111"/>
      <c r="PF243" s="111"/>
      <c r="PG243" s="111"/>
      <c r="PH243" s="111"/>
      <c r="PI243" s="111"/>
      <c r="PJ243" s="111"/>
      <c r="PK243" s="111"/>
      <c r="PL243" s="111"/>
      <c r="PM243" s="111"/>
      <c r="PN243" s="111"/>
      <c r="PO243" s="111"/>
      <c r="PP243" s="111"/>
      <c r="PQ243" s="111"/>
      <c r="PR243" s="111"/>
      <c r="PS243" s="111"/>
      <c r="PT243" s="111"/>
      <c r="PU243" s="111"/>
      <c r="PV243" s="111"/>
      <c r="PW243" s="111"/>
      <c r="PX243" s="111"/>
      <c r="PY243" s="111"/>
      <c r="PZ243" s="111"/>
      <c r="QA243" s="111"/>
      <c r="QB243" s="111"/>
      <c r="QC243" s="111"/>
      <c r="QD243" s="111"/>
      <c r="QE243" s="111"/>
      <c r="QF243" s="111"/>
      <c r="QG243" s="111"/>
      <c r="QH243" s="111"/>
      <c r="QI243" s="111"/>
      <c r="QJ243" s="111"/>
      <c r="QK243" s="111"/>
      <c r="QL243" s="111"/>
      <c r="QM243" s="111"/>
      <c r="QN243" s="111"/>
      <c r="QO243" s="111"/>
      <c r="QP243" s="111"/>
      <c r="QQ243" s="111"/>
      <c r="QR243" s="111"/>
      <c r="QS243" s="111"/>
      <c r="QT243" s="111"/>
      <c r="QU243" s="111"/>
      <c r="QV243" s="111"/>
      <c r="QW243" s="111"/>
      <c r="QX243" s="111"/>
      <c r="QY243" s="111"/>
      <c r="QZ243" s="111"/>
      <c r="RA243" s="111"/>
      <c r="RB243" s="111"/>
      <c r="RC243" s="111"/>
      <c r="RD243" s="111"/>
      <c r="RE243" s="111"/>
      <c r="RF243" s="111"/>
      <c r="RG243" s="111"/>
      <c r="RH243" s="111"/>
      <c r="RI243" s="111"/>
      <c r="RJ243" s="111"/>
      <c r="RK243" s="111"/>
      <c r="RL243" s="111"/>
      <c r="RM243" s="111"/>
      <c r="RN243" s="111"/>
      <c r="RO243" s="111"/>
      <c r="RP243" s="111"/>
      <c r="RQ243" s="111"/>
      <c r="RR243" s="111"/>
      <c r="RS243" s="111"/>
      <c r="RT243" s="111"/>
      <c r="RU243" s="111"/>
      <c r="RV243" s="111"/>
      <c r="RW243" s="111"/>
      <c r="RX243" s="111"/>
      <c r="RY243" s="111"/>
      <c r="RZ243" s="111"/>
      <c r="SA243" s="111"/>
      <c r="SB243" s="111"/>
      <c r="SC243" s="111"/>
      <c r="SD243" s="111"/>
      <c r="SE243" s="111"/>
      <c r="SF243" s="111"/>
      <c r="SG243" s="111"/>
      <c r="SH243" s="111"/>
      <c r="SI243" s="111"/>
      <c r="SJ243" s="111"/>
      <c r="SK243" s="111"/>
      <c r="SL243" s="111"/>
      <c r="SM243" s="111"/>
      <c r="SN243" s="111"/>
      <c r="SO243" s="111"/>
      <c r="SP243" s="111"/>
      <c r="SQ243" s="111"/>
      <c r="SR243" s="111"/>
      <c r="SS243" s="111"/>
      <c r="ST243" s="111"/>
      <c r="SU243" s="111"/>
      <c r="SV243" s="111"/>
      <c r="SW243" s="111"/>
      <c r="SX243" s="111"/>
      <c r="SY243" s="111"/>
      <c r="SZ243" s="111"/>
      <c r="TA243" s="111"/>
      <c r="TB243" s="111"/>
      <c r="TC243" s="111"/>
      <c r="TD243" s="111"/>
      <c r="TE243" s="111"/>
      <c r="TF243" s="111"/>
      <c r="TG243" s="111"/>
      <c r="TH243" s="111"/>
      <c r="TI243" s="111"/>
      <c r="TJ243" s="111"/>
      <c r="TK243" s="111"/>
      <c r="TL243" s="111"/>
      <c r="TM243" s="111"/>
      <c r="TN243" s="111"/>
    </row>
    <row r="244" spans="1:534" x14ac:dyDescent="0.2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7"/>
      <c r="CC244" s="117"/>
      <c r="CD244" s="111"/>
      <c r="CE244" s="111"/>
      <c r="CF244" s="111"/>
      <c r="CG244" s="117"/>
      <c r="CH244" s="117"/>
      <c r="CI244" s="111"/>
      <c r="CJ244" s="111"/>
      <c r="CK244" s="111"/>
      <c r="CL244" s="117"/>
      <c r="CM244" s="111"/>
      <c r="CN244" s="117"/>
      <c r="CO244" s="117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  <c r="DJ244" s="111"/>
      <c r="DK244" s="111"/>
      <c r="DL244" s="111"/>
      <c r="DM244" s="111"/>
      <c r="DN244" s="111"/>
      <c r="DO244" s="111"/>
      <c r="DP244" s="111"/>
      <c r="DQ244" s="111"/>
      <c r="DR244" s="111"/>
      <c r="DS244" s="111"/>
      <c r="DT244" s="111"/>
      <c r="DU244" s="111"/>
      <c r="DV244" s="111"/>
      <c r="DW244" s="111"/>
      <c r="DX244" s="111"/>
      <c r="DY244" s="111"/>
      <c r="DZ244" s="111"/>
      <c r="EA244" s="111"/>
      <c r="EB244" s="111"/>
      <c r="EC244" s="111"/>
      <c r="ED244" s="111"/>
      <c r="EE244" s="111"/>
      <c r="EF244" s="111"/>
      <c r="EG244" s="111"/>
      <c r="EH244" s="111"/>
      <c r="EI244" s="111"/>
      <c r="EJ244" s="111"/>
      <c r="EK244" s="111"/>
      <c r="EL244" s="111"/>
      <c r="EM244" s="111"/>
      <c r="EN244" s="111"/>
      <c r="EO244" s="111"/>
      <c r="EP244" s="111"/>
      <c r="EQ244" s="111"/>
      <c r="ER244" s="111"/>
      <c r="ES244" s="111"/>
      <c r="ET244" s="111"/>
      <c r="EU244" s="111"/>
      <c r="EV244" s="111"/>
      <c r="EW244" s="111"/>
      <c r="EX244" s="111"/>
      <c r="EY244" s="111"/>
      <c r="EZ244" s="111"/>
      <c r="FA244" s="111"/>
      <c r="FB244" s="111"/>
      <c r="FC244" s="111"/>
      <c r="FD244" s="111"/>
      <c r="FE244" s="111"/>
      <c r="FF244" s="111"/>
      <c r="FG244" s="111"/>
      <c r="FH244" s="111"/>
      <c r="FI244" s="111"/>
      <c r="FJ244" s="111"/>
      <c r="FK244" s="111"/>
      <c r="FL244" s="111"/>
      <c r="FM244" s="111"/>
      <c r="FN244" s="111"/>
      <c r="FO244" s="111"/>
      <c r="FP244" s="111"/>
      <c r="FQ244" s="111"/>
      <c r="FR244" s="111"/>
      <c r="FS244" s="111"/>
      <c r="FT244" s="111"/>
      <c r="FU244" s="111"/>
      <c r="FV244" s="111"/>
      <c r="FW244" s="111"/>
      <c r="FX244" s="111"/>
      <c r="FY244" s="111"/>
      <c r="FZ244" s="111"/>
      <c r="GA244" s="111"/>
      <c r="GB244" s="111"/>
      <c r="GC244" s="111"/>
      <c r="GD244" s="111"/>
      <c r="GE244" s="111"/>
      <c r="GF244" s="111"/>
      <c r="GG244" s="111"/>
      <c r="GH244" s="111"/>
      <c r="GI244" s="111"/>
      <c r="GJ244" s="111"/>
      <c r="GK244" s="111"/>
      <c r="GL244" s="111"/>
      <c r="GM244" s="111"/>
      <c r="GN244" s="111"/>
      <c r="GO244" s="111"/>
      <c r="GP244" s="111"/>
      <c r="GQ244" s="111"/>
      <c r="GR244" s="111"/>
      <c r="GS244" s="111"/>
      <c r="GT244" s="111"/>
      <c r="GU244" s="111"/>
      <c r="GV244" s="111"/>
      <c r="GW244" s="111"/>
      <c r="GX244" s="111"/>
      <c r="GY244" s="111"/>
      <c r="GZ244" s="111"/>
      <c r="HA244" s="111"/>
      <c r="HB244" s="111"/>
      <c r="HC244" s="111"/>
      <c r="HD244" s="111"/>
      <c r="HE244" s="111"/>
      <c r="HF244" s="111"/>
      <c r="HG244" s="116"/>
      <c r="HH244" s="111"/>
      <c r="HI244" s="111"/>
      <c r="HJ244" s="111"/>
      <c r="HK244" s="111"/>
      <c r="HL244" s="111"/>
      <c r="HM244" s="111"/>
      <c r="HN244" s="111"/>
      <c r="HO244" s="111"/>
      <c r="HP244" s="111"/>
      <c r="HQ244" s="111"/>
      <c r="HR244" s="111"/>
      <c r="HS244" s="111"/>
      <c r="HT244" s="111"/>
      <c r="HU244" s="111"/>
      <c r="HV244" s="111"/>
      <c r="HW244" s="111"/>
      <c r="HX244" s="111"/>
      <c r="HY244" s="111"/>
      <c r="HZ244" s="111"/>
      <c r="IA244" s="111"/>
      <c r="IB244" s="111"/>
      <c r="IC244" s="111"/>
      <c r="ID244" s="111"/>
      <c r="IE244" s="111"/>
      <c r="IF244" s="111"/>
      <c r="IG244" s="111"/>
      <c r="IH244" s="111"/>
      <c r="II244" s="111"/>
      <c r="IJ244" s="111"/>
      <c r="IK244" s="111"/>
      <c r="IL244" s="111"/>
      <c r="IM244" s="111"/>
      <c r="IN244" s="111"/>
      <c r="IO244" s="111"/>
      <c r="IP244" s="111"/>
      <c r="IQ244" s="111"/>
      <c r="IR244" s="111"/>
      <c r="IS244" s="111"/>
      <c r="IT244" s="111"/>
      <c r="IU244" s="111"/>
      <c r="IV244" s="111"/>
      <c r="IW244" s="111"/>
      <c r="IX244" s="111"/>
      <c r="IY244" s="111"/>
      <c r="IZ244" s="111"/>
      <c r="JA244" s="111"/>
      <c r="JB244" s="111"/>
      <c r="JC244" s="111"/>
      <c r="JD244" s="111"/>
      <c r="JE244" s="111"/>
      <c r="JF244" s="111"/>
      <c r="JG244" s="111"/>
      <c r="JH244" s="111"/>
      <c r="JI244" s="111"/>
      <c r="JJ244" s="111"/>
      <c r="JK244" s="111"/>
      <c r="JL244" s="111"/>
      <c r="JM244" s="111"/>
      <c r="JN244" s="111"/>
      <c r="JO244" s="111"/>
      <c r="JP244" s="111"/>
      <c r="JQ244" s="111"/>
      <c r="JR244" s="111"/>
      <c r="JS244" s="111"/>
      <c r="JT244" s="111"/>
      <c r="JU244" s="111"/>
      <c r="JV244" s="111"/>
      <c r="JW244" s="111"/>
      <c r="JX244" s="111"/>
      <c r="JY244" s="111"/>
      <c r="JZ244" s="111"/>
      <c r="KA244" s="111"/>
      <c r="KB244" s="111"/>
      <c r="KC244" s="111"/>
      <c r="KD244" s="111"/>
      <c r="KE244" s="111"/>
      <c r="KF244" s="111"/>
      <c r="KG244" s="111"/>
      <c r="KH244" s="111"/>
      <c r="KI244" s="111"/>
      <c r="KJ244" s="111"/>
      <c r="KK244" s="111"/>
      <c r="KL244" s="111"/>
      <c r="KM244" s="111"/>
      <c r="KN244" s="111"/>
      <c r="KO244" s="111"/>
      <c r="KP244" s="111"/>
      <c r="KQ244" s="111"/>
      <c r="KR244" s="111"/>
      <c r="KS244" s="111"/>
      <c r="KT244" s="111"/>
      <c r="KU244" s="111"/>
      <c r="KV244" s="111"/>
      <c r="KW244" s="111"/>
      <c r="KX244" s="111"/>
      <c r="KY244" s="111"/>
      <c r="KZ244" s="111"/>
      <c r="LA244" s="111"/>
      <c r="LB244" s="111"/>
      <c r="LC244" s="111"/>
      <c r="LD244" s="111"/>
      <c r="LE244" s="111"/>
      <c r="LF244" s="111"/>
      <c r="LG244" s="111"/>
      <c r="LH244" s="111"/>
      <c r="LI244" s="111"/>
      <c r="LJ244" s="111"/>
      <c r="LK244" s="111"/>
      <c r="LL244" s="111"/>
      <c r="LM244" s="111"/>
      <c r="LN244" s="111"/>
      <c r="LO244" s="111"/>
      <c r="LP244" s="111"/>
      <c r="LQ244" s="111"/>
      <c r="LR244" s="111"/>
      <c r="LS244" s="111"/>
      <c r="LT244" s="111"/>
      <c r="LU244" s="111"/>
      <c r="LV244" s="111"/>
      <c r="LW244" s="111"/>
      <c r="LX244" s="111"/>
      <c r="LY244" s="111"/>
      <c r="LZ244" s="111"/>
      <c r="MA244" s="111"/>
      <c r="MB244" s="111"/>
      <c r="MC244" s="111"/>
      <c r="MD244" s="111"/>
      <c r="ME244" s="111"/>
      <c r="MF244" s="111"/>
      <c r="MG244" s="111"/>
      <c r="MH244" s="111"/>
      <c r="MI244" s="111"/>
      <c r="MJ244" s="111"/>
      <c r="MK244" s="111"/>
      <c r="ML244" s="111"/>
      <c r="MM244" s="111"/>
      <c r="MN244" s="111"/>
      <c r="MO244" s="111"/>
      <c r="MP244" s="111"/>
      <c r="MQ244" s="111"/>
      <c r="MR244" s="111"/>
      <c r="MS244" s="111"/>
      <c r="MT244" s="111"/>
      <c r="MU244" s="111"/>
      <c r="MV244" s="111"/>
      <c r="MW244" s="111"/>
      <c r="MX244" s="111"/>
      <c r="MY244" s="111"/>
      <c r="MZ244" s="111"/>
      <c r="NA244" s="111"/>
      <c r="NB244" s="111"/>
      <c r="NC244" s="111"/>
      <c r="ND244" s="111"/>
      <c r="NE244" s="111"/>
      <c r="NF244" s="111"/>
      <c r="NG244" s="111"/>
      <c r="NH244" s="111"/>
      <c r="NI244" s="111"/>
      <c r="NJ244" s="111"/>
      <c r="NK244" s="111"/>
      <c r="NL244" s="111"/>
      <c r="NM244" s="111"/>
      <c r="NN244" s="111"/>
      <c r="NO244" s="111"/>
      <c r="NP244" s="111"/>
      <c r="NQ244" s="111"/>
      <c r="NR244" s="111"/>
      <c r="NS244" s="111"/>
      <c r="NT244" s="111"/>
      <c r="NU244" s="111"/>
      <c r="NV244" s="111"/>
      <c r="NW244" s="111"/>
      <c r="NX244" s="111"/>
      <c r="NY244" s="111"/>
      <c r="NZ244" s="111"/>
      <c r="OA244" s="111"/>
      <c r="OB244" s="111"/>
      <c r="OC244" s="111"/>
      <c r="OD244" s="111"/>
      <c r="OE244" s="111"/>
      <c r="OF244" s="111"/>
      <c r="OG244" s="111"/>
      <c r="OH244" s="111"/>
      <c r="OI244" s="111"/>
      <c r="OJ244" s="111"/>
      <c r="OK244" s="111"/>
      <c r="OL244" s="111"/>
      <c r="OM244" s="111"/>
      <c r="ON244" s="111"/>
      <c r="OO244" s="111"/>
      <c r="OP244" s="111"/>
      <c r="OQ244" s="111"/>
      <c r="OR244" s="111"/>
      <c r="OS244" s="111"/>
      <c r="OT244" s="111"/>
      <c r="OU244" s="111"/>
      <c r="OV244" s="111"/>
      <c r="OW244" s="111"/>
      <c r="OX244" s="111"/>
      <c r="OY244" s="111"/>
      <c r="OZ244" s="111"/>
      <c r="PA244" s="111"/>
      <c r="PB244" s="111"/>
      <c r="PC244" s="111"/>
      <c r="PD244" s="111"/>
      <c r="PE244" s="111"/>
      <c r="PF244" s="111"/>
      <c r="PG244" s="111"/>
      <c r="PH244" s="111"/>
      <c r="PI244" s="111"/>
      <c r="PJ244" s="111"/>
      <c r="PK244" s="111"/>
      <c r="PL244" s="111"/>
      <c r="PM244" s="111"/>
      <c r="PN244" s="111"/>
      <c r="PO244" s="111"/>
      <c r="PP244" s="111"/>
      <c r="PQ244" s="111"/>
      <c r="PR244" s="111"/>
      <c r="PS244" s="111"/>
      <c r="PT244" s="111"/>
      <c r="PU244" s="111"/>
      <c r="PV244" s="111"/>
      <c r="PW244" s="111"/>
      <c r="PX244" s="111"/>
      <c r="PY244" s="111"/>
      <c r="PZ244" s="111"/>
      <c r="QA244" s="111"/>
      <c r="QB244" s="111"/>
      <c r="QC244" s="111"/>
      <c r="QD244" s="111"/>
      <c r="QE244" s="111"/>
      <c r="QF244" s="111"/>
      <c r="QG244" s="111"/>
      <c r="QH244" s="111"/>
      <c r="QI244" s="111"/>
      <c r="QJ244" s="111"/>
      <c r="QK244" s="111"/>
      <c r="QL244" s="111"/>
      <c r="QM244" s="111"/>
      <c r="QN244" s="111"/>
      <c r="QO244" s="111"/>
      <c r="QP244" s="111"/>
      <c r="QQ244" s="111"/>
      <c r="QR244" s="111"/>
      <c r="QS244" s="111"/>
      <c r="QT244" s="111"/>
      <c r="QU244" s="111"/>
      <c r="QV244" s="111"/>
      <c r="QW244" s="111"/>
      <c r="QX244" s="111"/>
      <c r="QY244" s="111"/>
      <c r="QZ244" s="111"/>
      <c r="RA244" s="111"/>
      <c r="RB244" s="111"/>
      <c r="RC244" s="111"/>
      <c r="RD244" s="111"/>
      <c r="RE244" s="111"/>
      <c r="RF244" s="111"/>
      <c r="RG244" s="111"/>
      <c r="RH244" s="111"/>
      <c r="RI244" s="111"/>
      <c r="RJ244" s="111"/>
      <c r="RK244" s="111"/>
      <c r="RL244" s="111"/>
      <c r="RM244" s="111"/>
      <c r="RN244" s="111"/>
      <c r="RO244" s="111"/>
      <c r="RP244" s="111"/>
      <c r="RQ244" s="111"/>
      <c r="RR244" s="111"/>
      <c r="RS244" s="111"/>
      <c r="RT244" s="111"/>
      <c r="RU244" s="111"/>
      <c r="RV244" s="111"/>
      <c r="RW244" s="111"/>
      <c r="RX244" s="111"/>
      <c r="RY244" s="111"/>
      <c r="RZ244" s="111"/>
      <c r="SA244" s="111"/>
      <c r="SB244" s="111"/>
      <c r="SC244" s="111"/>
      <c r="SD244" s="111"/>
      <c r="SE244" s="111"/>
      <c r="SF244" s="111"/>
      <c r="SG244" s="111"/>
      <c r="SH244" s="111"/>
      <c r="SI244" s="111"/>
      <c r="SJ244" s="111"/>
      <c r="SK244" s="111"/>
      <c r="SL244" s="111"/>
      <c r="SM244" s="111"/>
      <c r="SN244" s="111"/>
      <c r="SO244" s="111"/>
      <c r="SP244" s="111"/>
      <c r="SQ244" s="111"/>
      <c r="SR244" s="111"/>
      <c r="SS244" s="111"/>
      <c r="ST244" s="111"/>
      <c r="SU244" s="111"/>
      <c r="SV244" s="111"/>
      <c r="SW244" s="111"/>
      <c r="SX244" s="111"/>
      <c r="SY244" s="111"/>
      <c r="SZ244" s="111"/>
      <c r="TA244" s="111"/>
      <c r="TB244" s="111"/>
      <c r="TC244" s="111"/>
      <c r="TD244" s="111"/>
      <c r="TE244" s="111"/>
      <c r="TF244" s="111"/>
      <c r="TG244" s="111"/>
      <c r="TH244" s="111"/>
      <c r="TI244" s="111"/>
      <c r="TJ244" s="111"/>
      <c r="TK244" s="111"/>
      <c r="TL244" s="111"/>
      <c r="TM244" s="111"/>
      <c r="TN244" s="111"/>
    </row>
    <row r="245" spans="1:534" x14ac:dyDescent="0.2">
      <c r="A245" s="111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7"/>
      <c r="CC245" s="117"/>
      <c r="CD245" s="111"/>
      <c r="CE245" s="111"/>
      <c r="CF245" s="111"/>
      <c r="CG245" s="117"/>
      <c r="CH245" s="117"/>
      <c r="CI245" s="111"/>
      <c r="CJ245" s="111"/>
      <c r="CK245" s="111"/>
      <c r="CL245" s="117"/>
      <c r="CM245" s="111"/>
      <c r="CN245" s="117"/>
      <c r="CO245" s="117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  <c r="DJ245" s="111"/>
      <c r="DK245" s="111"/>
      <c r="DL245" s="111"/>
      <c r="DM245" s="111"/>
      <c r="DN245" s="111"/>
      <c r="DO245" s="111"/>
      <c r="DP245" s="111"/>
      <c r="DQ245" s="111"/>
      <c r="DR245" s="111"/>
      <c r="DS245" s="111"/>
      <c r="DT245" s="111"/>
      <c r="DU245" s="111"/>
      <c r="DV245" s="111"/>
      <c r="DW245" s="111"/>
      <c r="DX245" s="111"/>
      <c r="DY245" s="111"/>
      <c r="DZ245" s="111"/>
      <c r="EA245" s="111"/>
      <c r="EB245" s="111"/>
      <c r="EC245" s="111"/>
      <c r="ED245" s="111"/>
      <c r="EE245" s="111"/>
      <c r="EF245" s="111"/>
      <c r="EG245" s="111"/>
      <c r="EH245" s="111"/>
      <c r="EI245" s="111"/>
      <c r="EJ245" s="111"/>
      <c r="EK245" s="111"/>
      <c r="EL245" s="111"/>
      <c r="EM245" s="111"/>
      <c r="EN245" s="111"/>
      <c r="EO245" s="111"/>
      <c r="EP245" s="111"/>
      <c r="EQ245" s="111"/>
      <c r="ER245" s="111"/>
      <c r="ES245" s="111"/>
      <c r="ET245" s="111"/>
      <c r="EU245" s="111"/>
      <c r="EV245" s="111"/>
      <c r="EW245" s="111"/>
      <c r="EX245" s="111"/>
      <c r="EY245" s="111"/>
      <c r="EZ245" s="111"/>
      <c r="FA245" s="111"/>
      <c r="FB245" s="111"/>
      <c r="FC245" s="111"/>
      <c r="FD245" s="111"/>
      <c r="FE245" s="111"/>
      <c r="FF245" s="111"/>
      <c r="FG245" s="111"/>
      <c r="FH245" s="111"/>
      <c r="FI245" s="111"/>
      <c r="FJ245" s="111"/>
      <c r="FK245" s="111"/>
      <c r="FL245" s="111"/>
      <c r="FM245" s="111"/>
      <c r="FN245" s="111"/>
      <c r="FO245" s="111"/>
      <c r="FP245" s="111"/>
      <c r="FQ245" s="111"/>
      <c r="FR245" s="111"/>
      <c r="FS245" s="111"/>
      <c r="FT245" s="111"/>
      <c r="FU245" s="111"/>
      <c r="FV245" s="111"/>
      <c r="FW245" s="111"/>
      <c r="FX245" s="111"/>
      <c r="FY245" s="111"/>
      <c r="FZ245" s="111"/>
      <c r="GA245" s="111"/>
      <c r="GB245" s="111"/>
      <c r="GC245" s="111"/>
      <c r="GD245" s="111"/>
      <c r="GE245" s="111"/>
      <c r="GF245" s="111"/>
      <c r="GG245" s="111"/>
      <c r="GH245" s="111"/>
      <c r="GI245" s="111"/>
      <c r="GJ245" s="111"/>
      <c r="GK245" s="111"/>
      <c r="GL245" s="111"/>
      <c r="GM245" s="111"/>
      <c r="GN245" s="111"/>
      <c r="GO245" s="111"/>
      <c r="GP245" s="111"/>
      <c r="GQ245" s="111"/>
      <c r="GR245" s="111"/>
      <c r="GS245" s="111"/>
      <c r="GT245" s="111"/>
      <c r="GU245" s="111"/>
      <c r="GV245" s="111"/>
      <c r="GW245" s="111"/>
      <c r="GX245" s="111"/>
      <c r="GY245" s="111"/>
      <c r="GZ245" s="111"/>
      <c r="HA245" s="111"/>
      <c r="HB245" s="111"/>
      <c r="HC245" s="111"/>
      <c r="HD245" s="111"/>
      <c r="HE245" s="111"/>
      <c r="HF245" s="111"/>
      <c r="HG245" s="116"/>
      <c r="HH245" s="111"/>
      <c r="HI245" s="111"/>
      <c r="HJ245" s="111"/>
      <c r="HK245" s="111"/>
      <c r="HL245" s="111"/>
      <c r="HM245" s="111"/>
      <c r="HN245" s="111"/>
      <c r="HO245" s="111"/>
      <c r="HP245" s="111"/>
      <c r="HQ245" s="111"/>
      <c r="HR245" s="111"/>
      <c r="HS245" s="111"/>
      <c r="HT245" s="111"/>
      <c r="HU245" s="111"/>
      <c r="HV245" s="111"/>
      <c r="HW245" s="111"/>
      <c r="HX245" s="111"/>
      <c r="HY245" s="111"/>
      <c r="HZ245" s="111"/>
      <c r="IA245" s="111"/>
      <c r="IB245" s="111"/>
      <c r="IC245" s="111"/>
      <c r="ID245" s="111"/>
      <c r="IE245" s="111"/>
      <c r="IF245" s="111"/>
      <c r="IG245" s="111"/>
      <c r="IH245" s="111"/>
      <c r="II245" s="111"/>
      <c r="IJ245" s="111"/>
      <c r="IK245" s="111"/>
      <c r="IL245" s="111"/>
      <c r="IM245" s="111"/>
      <c r="IN245" s="111"/>
      <c r="IO245" s="111"/>
      <c r="IP245" s="111"/>
      <c r="IQ245" s="111"/>
      <c r="IR245" s="111"/>
      <c r="IS245" s="111"/>
      <c r="IT245" s="111"/>
      <c r="IU245" s="111"/>
      <c r="IV245" s="111"/>
      <c r="IW245" s="111"/>
      <c r="IX245" s="111"/>
      <c r="IY245" s="111"/>
      <c r="IZ245" s="111"/>
      <c r="JA245" s="111"/>
      <c r="JB245" s="111"/>
      <c r="JC245" s="111"/>
      <c r="JD245" s="111"/>
      <c r="JE245" s="111"/>
      <c r="JF245" s="111"/>
      <c r="JG245" s="111"/>
      <c r="JH245" s="111"/>
      <c r="JI245" s="111"/>
      <c r="JJ245" s="111"/>
      <c r="JK245" s="111"/>
      <c r="JL245" s="111"/>
      <c r="JM245" s="111"/>
      <c r="JN245" s="111"/>
      <c r="JO245" s="111"/>
      <c r="JP245" s="111"/>
      <c r="JQ245" s="111"/>
      <c r="JR245" s="111"/>
      <c r="JS245" s="111"/>
      <c r="JT245" s="111"/>
      <c r="JU245" s="111"/>
      <c r="JV245" s="111"/>
      <c r="JW245" s="111"/>
      <c r="JX245" s="111"/>
      <c r="JY245" s="111"/>
      <c r="JZ245" s="111"/>
      <c r="KA245" s="111"/>
      <c r="KB245" s="111"/>
      <c r="KC245" s="111"/>
      <c r="KD245" s="111"/>
      <c r="KE245" s="111"/>
      <c r="KF245" s="111"/>
      <c r="KG245" s="111"/>
      <c r="KH245" s="111"/>
      <c r="KI245" s="111"/>
      <c r="KJ245" s="111"/>
      <c r="KK245" s="111"/>
      <c r="KL245" s="111"/>
      <c r="KM245" s="111"/>
      <c r="KN245" s="111"/>
      <c r="KO245" s="111"/>
      <c r="KP245" s="111"/>
      <c r="KQ245" s="111"/>
      <c r="KR245" s="111"/>
      <c r="KS245" s="111"/>
      <c r="KT245" s="111"/>
      <c r="KU245" s="111"/>
      <c r="KV245" s="111"/>
      <c r="KW245" s="111"/>
      <c r="KX245" s="111"/>
      <c r="KY245" s="111"/>
      <c r="KZ245" s="111"/>
      <c r="LA245" s="111"/>
      <c r="LB245" s="111"/>
      <c r="LC245" s="111"/>
      <c r="LD245" s="111"/>
      <c r="LE245" s="111"/>
      <c r="LF245" s="111"/>
      <c r="LG245" s="111"/>
      <c r="LH245" s="111"/>
      <c r="LI245" s="111"/>
      <c r="LJ245" s="111"/>
      <c r="LK245" s="111"/>
      <c r="LL245" s="111"/>
      <c r="LM245" s="111"/>
      <c r="LN245" s="111"/>
      <c r="LO245" s="111"/>
      <c r="LP245" s="111"/>
      <c r="LQ245" s="111"/>
      <c r="LR245" s="111"/>
      <c r="LS245" s="111"/>
      <c r="LT245" s="111"/>
      <c r="LU245" s="111"/>
      <c r="LV245" s="111"/>
      <c r="LW245" s="111"/>
      <c r="LX245" s="111"/>
      <c r="LY245" s="111"/>
      <c r="LZ245" s="111"/>
      <c r="MA245" s="111"/>
      <c r="MB245" s="111"/>
      <c r="MC245" s="111"/>
      <c r="MD245" s="111"/>
      <c r="ME245" s="111"/>
      <c r="MF245" s="111"/>
      <c r="MG245" s="111"/>
      <c r="MH245" s="111"/>
      <c r="MI245" s="111"/>
      <c r="MJ245" s="111"/>
      <c r="MK245" s="111"/>
      <c r="ML245" s="111"/>
      <c r="MM245" s="111"/>
      <c r="MN245" s="111"/>
      <c r="MO245" s="111"/>
      <c r="MP245" s="111"/>
      <c r="MQ245" s="111"/>
      <c r="MR245" s="111"/>
      <c r="MS245" s="111"/>
      <c r="MT245" s="111"/>
      <c r="MU245" s="111"/>
      <c r="MV245" s="111"/>
      <c r="MW245" s="111"/>
      <c r="MX245" s="111"/>
      <c r="MY245" s="111"/>
      <c r="MZ245" s="111"/>
      <c r="NA245" s="111"/>
      <c r="NB245" s="111"/>
      <c r="NC245" s="111"/>
      <c r="ND245" s="111"/>
      <c r="NE245" s="111"/>
      <c r="NF245" s="111"/>
      <c r="NG245" s="111"/>
      <c r="NH245" s="111"/>
      <c r="NI245" s="111"/>
      <c r="NJ245" s="111"/>
      <c r="NK245" s="111"/>
      <c r="NL245" s="111"/>
      <c r="NM245" s="111"/>
      <c r="NN245" s="111"/>
      <c r="NO245" s="111"/>
      <c r="NP245" s="111"/>
      <c r="NQ245" s="111"/>
      <c r="NR245" s="111"/>
      <c r="NS245" s="111"/>
      <c r="NT245" s="111"/>
      <c r="NU245" s="111"/>
      <c r="NV245" s="111"/>
      <c r="NW245" s="111"/>
      <c r="NX245" s="111"/>
      <c r="NY245" s="111"/>
      <c r="NZ245" s="111"/>
      <c r="OA245" s="111"/>
      <c r="OB245" s="111"/>
      <c r="OC245" s="111"/>
      <c r="OD245" s="111"/>
      <c r="OE245" s="111"/>
      <c r="OF245" s="111"/>
      <c r="OG245" s="111"/>
      <c r="OH245" s="111"/>
      <c r="OI245" s="111"/>
      <c r="OJ245" s="111"/>
      <c r="OK245" s="111"/>
      <c r="OL245" s="111"/>
      <c r="OM245" s="111"/>
      <c r="ON245" s="111"/>
      <c r="OO245" s="111"/>
      <c r="OP245" s="111"/>
      <c r="OQ245" s="111"/>
      <c r="OR245" s="111"/>
      <c r="OS245" s="111"/>
      <c r="OT245" s="111"/>
      <c r="OU245" s="111"/>
      <c r="OV245" s="111"/>
      <c r="OW245" s="111"/>
      <c r="OX245" s="111"/>
      <c r="OY245" s="111"/>
      <c r="OZ245" s="111"/>
      <c r="PA245" s="111"/>
      <c r="PB245" s="111"/>
      <c r="PC245" s="111"/>
      <c r="PD245" s="111"/>
      <c r="PE245" s="111"/>
      <c r="PF245" s="111"/>
      <c r="PG245" s="111"/>
      <c r="PH245" s="111"/>
      <c r="PI245" s="111"/>
      <c r="PJ245" s="111"/>
      <c r="PK245" s="111"/>
      <c r="PL245" s="111"/>
      <c r="PM245" s="111"/>
      <c r="PN245" s="111"/>
      <c r="PO245" s="111"/>
      <c r="PP245" s="111"/>
      <c r="PQ245" s="111"/>
      <c r="PR245" s="111"/>
      <c r="PS245" s="111"/>
      <c r="PT245" s="111"/>
      <c r="PU245" s="111"/>
      <c r="PV245" s="111"/>
      <c r="PW245" s="111"/>
      <c r="PX245" s="111"/>
      <c r="PY245" s="111"/>
      <c r="PZ245" s="111"/>
      <c r="QA245" s="111"/>
      <c r="QB245" s="111"/>
      <c r="QC245" s="111"/>
      <c r="QD245" s="111"/>
      <c r="QE245" s="111"/>
      <c r="QF245" s="111"/>
      <c r="QG245" s="111"/>
      <c r="QH245" s="111"/>
      <c r="QI245" s="111"/>
      <c r="QJ245" s="111"/>
      <c r="QK245" s="111"/>
      <c r="QL245" s="111"/>
      <c r="QM245" s="111"/>
      <c r="QN245" s="111"/>
      <c r="QO245" s="111"/>
      <c r="QP245" s="111"/>
      <c r="QQ245" s="111"/>
      <c r="QR245" s="111"/>
      <c r="QS245" s="111"/>
      <c r="QT245" s="111"/>
      <c r="QU245" s="111"/>
      <c r="QV245" s="111"/>
      <c r="QW245" s="111"/>
      <c r="QX245" s="111"/>
      <c r="QY245" s="111"/>
      <c r="QZ245" s="111"/>
      <c r="RA245" s="111"/>
      <c r="RB245" s="111"/>
      <c r="RC245" s="111"/>
      <c r="RD245" s="111"/>
      <c r="RE245" s="111"/>
      <c r="RF245" s="111"/>
      <c r="RG245" s="111"/>
      <c r="RH245" s="111"/>
      <c r="RI245" s="111"/>
      <c r="RJ245" s="111"/>
      <c r="RK245" s="111"/>
      <c r="RL245" s="111"/>
      <c r="RM245" s="111"/>
      <c r="RN245" s="111"/>
      <c r="RO245" s="111"/>
      <c r="RP245" s="111"/>
      <c r="RQ245" s="111"/>
      <c r="RR245" s="111"/>
      <c r="RS245" s="111"/>
      <c r="RT245" s="111"/>
      <c r="RU245" s="111"/>
      <c r="RV245" s="111"/>
      <c r="RW245" s="111"/>
      <c r="RX245" s="111"/>
      <c r="RY245" s="111"/>
      <c r="RZ245" s="111"/>
      <c r="SA245" s="111"/>
      <c r="SB245" s="111"/>
      <c r="SC245" s="111"/>
      <c r="SD245" s="111"/>
      <c r="SE245" s="111"/>
      <c r="SF245" s="111"/>
      <c r="SG245" s="111"/>
      <c r="SH245" s="111"/>
      <c r="SI245" s="111"/>
      <c r="SJ245" s="111"/>
      <c r="SK245" s="111"/>
      <c r="SL245" s="111"/>
      <c r="SM245" s="111"/>
      <c r="SN245" s="111"/>
      <c r="SO245" s="111"/>
      <c r="SP245" s="111"/>
      <c r="SQ245" s="111"/>
      <c r="SR245" s="111"/>
      <c r="SS245" s="111"/>
      <c r="ST245" s="111"/>
      <c r="SU245" s="111"/>
      <c r="SV245" s="111"/>
      <c r="SW245" s="111"/>
      <c r="SX245" s="111"/>
      <c r="SY245" s="111"/>
      <c r="SZ245" s="111"/>
      <c r="TA245" s="111"/>
      <c r="TB245" s="111"/>
      <c r="TC245" s="111"/>
      <c r="TD245" s="111"/>
      <c r="TE245" s="111"/>
      <c r="TF245" s="111"/>
      <c r="TG245" s="111"/>
      <c r="TH245" s="111"/>
      <c r="TI245" s="111"/>
      <c r="TJ245" s="111"/>
      <c r="TK245" s="111"/>
      <c r="TL245" s="111"/>
      <c r="TM245" s="111"/>
      <c r="TN245" s="111"/>
    </row>
    <row r="246" spans="1:534" x14ac:dyDescent="0.2">
      <c r="A246" s="111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7"/>
      <c r="CC246" s="117"/>
      <c r="CD246" s="111"/>
      <c r="CE246" s="111"/>
      <c r="CF246" s="111"/>
      <c r="CG246" s="117"/>
      <c r="CH246" s="117"/>
      <c r="CI246" s="111"/>
      <c r="CJ246" s="111"/>
      <c r="CK246" s="111"/>
      <c r="CL246" s="117"/>
      <c r="CM246" s="111"/>
      <c r="CN246" s="117"/>
      <c r="CO246" s="117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  <c r="DJ246" s="111"/>
      <c r="DK246" s="111"/>
      <c r="DL246" s="111"/>
      <c r="DM246" s="111"/>
      <c r="DN246" s="111"/>
      <c r="DO246" s="111"/>
      <c r="DP246" s="111"/>
      <c r="DQ246" s="111"/>
      <c r="DR246" s="111"/>
      <c r="DS246" s="111"/>
      <c r="DT246" s="111"/>
      <c r="DU246" s="111"/>
      <c r="DV246" s="111"/>
      <c r="DW246" s="111"/>
      <c r="DX246" s="111"/>
      <c r="DY246" s="111"/>
      <c r="DZ246" s="111"/>
      <c r="EA246" s="111"/>
      <c r="EB246" s="111"/>
      <c r="EC246" s="111"/>
      <c r="ED246" s="111"/>
      <c r="EE246" s="111"/>
      <c r="EF246" s="111"/>
      <c r="EG246" s="111"/>
      <c r="EH246" s="111"/>
      <c r="EI246" s="111"/>
      <c r="EJ246" s="111"/>
      <c r="EK246" s="111"/>
      <c r="EL246" s="111"/>
      <c r="EM246" s="111"/>
      <c r="EN246" s="111"/>
      <c r="EO246" s="111"/>
      <c r="EP246" s="111"/>
      <c r="EQ246" s="111"/>
      <c r="ER246" s="111"/>
      <c r="ES246" s="111"/>
      <c r="ET246" s="111"/>
      <c r="EU246" s="111"/>
      <c r="EV246" s="111"/>
      <c r="EW246" s="111"/>
      <c r="EX246" s="111"/>
      <c r="EY246" s="111"/>
      <c r="EZ246" s="111"/>
      <c r="FA246" s="111"/>
      <c r="FB246" s="111"/>
      <c r="FC246" s="111"/>
      <c r="FD246" s="111"/>
      <c r="FE246" s="111"/>
      <c r="FF246" s="111"/>
      <c r="FG246" s="111"/>
      <c r="FH246" s="111"/>
      <c r="FI246" s="111"/>
      <c r="FJ246" s="111"/>
      <c r="FK246" s="111"/>
      <c r="FL246" s="111"/>
      <c r="FM246" s="111"/>
      <c r="FN246" s="111"/>
      <c r="FO246" s="111"/>
      <c r="FP246" s="111"/>
      <c r="FQ246" s="111"/>
      <c r="FR246" s="111"/>
      <c r="FS246" s="111"/>
      <c r="FT246" s="111"/>
      <c r="FU246" s="111"/>
      <c r="FV246" s="111"/>
      <c r="FW246" s="111"/>
      <c r="FX246" s="111"/>
      <c r="FY246" s="111"/>
      <c r="FZ246" s="111"/>
      <c r="GA246" s="111"/>
      <c r="GB246" s="111"/>
      <c r="GC246" s="111"/>
      <c r="GD246" s="111"/>
      <c r="GE246" s="111"/>
      <c r="GF246" s="111"/>
      <c r="GG246" s="111"/>
      <c r="GH246" s="111"/>
      <c r="GI246" s="111"/>
      <c r="GJ246" s="111"/>
      <c r="GK246" s="111"/>
      <c r="GL246" s="111"/>
      <c r="GM246" s="111"/>
      <c r="GN246" s="111"/>
      <c r="GO246" s="111"/>
      <c r="GP246" s="111"/>
      <c r="GQ246" s="111"/>
      <c r="GR246" s="111"/>
      <c r="GS246" s="111"/>
      <c r="GT246" s="111"/>
      <c r="GU246" s="111"/>
      <c r="GV246" s="111"/>
      <c r="GW246" s="111"/>
      <c r="GX246" s="111"/>
      <c r="GY246" s="111"/>
      <c r="GZ246" s="111"/>
      <c r="HA246" s="111"/>
      <c r="HB246" s="111"/>
      <c r="HC246" s="111"/>
      <c r="HD246" s="111"/>
      <c r="HE246" s="111"/>
      <c r="HF246" s="111"/>
      <c r="HG246" s="116"/>
      <c r="HH246" s="111"/>
      <c r="HI246" s="111"/>
      <c r="HJ246" s="111"/>
      <c r="HK246" s="111"/>
      <c r="HL246" s="111"/>
      <c r="HM246" s="111"/>
      <c r="HN246" s="111"/>
      <c r="HO246" s="111"/>
      <c r="HP246" s="111"/>
      <c r="HQ246" s="111"/>
      <c r="HR246" s="111"/>
      <c r="HS246" s="111"/>
      <c r="HT246" s="111"/>
      <c r="HU246" s="111"/>
      <c r="HV246" s="111"/>
      <c r="HW246" s="111"/>
      <c r="HX246" s="111"/>
      <c r="HY246" s="111"/>
      <c r="HZ246" s="111"/>
      <c r="IA246" s="111"/>
      <c r="IB246" s="111"/>
      <c r="IC246" s="111"/>
      <c r="ID246" s="111"/>
      <c r="IE246" s="111"/>
      <c r="IF246" s="111"/>
      <c r="IG246" s="111"/>
      <c r="IH246" s="111"/>
      <c r="II246" s="111"/>
      <c r="IJ246" s="111"/>
      <c r="IK246" s="111"/>
      <c r="IL246" s="111"/>
      <c r="IM246" s="111"/>
      <c r="IN246" s="111"/>
      <c r="IO246" s="111"/>
      <c r="IP246" s="111"/>
      <c r="IQ246" s="111"/>
      <c r="IR246" s="111"/>
      <c r="IS246" s="111"/>
      <c r="IT246" s="111"/>
      <c r="IU246" s="111"/>
      <c r="IV246" s="111"/>
      <c r="IW246" s="111"/>
      <c r="IX246" s="111"/>
      <c r="IY246" s="111"/>
      <c r="IZ246" s="111"/>
      <c r="JA246" s="111"/>
      <c r="JB246" s="111"/>
      <c r="JC246" s="111"/>
      <c r="JD246" s="111"/>
      <c r="JE246" s="111"/>
      <c r="JF246" s="111"/>
      <c r="JG246" s="111"/>
      <c r="JH246" s="111"/>
      <c r="JI246" s="111"/>
      <c r="JJ246" s="111"/>
      <c r="JK246" s="111"/>
      <c r="JL246" s="111"/>
      <c r="JM246" s="111"/>
      <c r="JN246" s="111"/>
      <c r="JO246" s="111"/>
      <c r="JP246" s="111"/>
      <c r="JQ246" s="111"/>
      <c r="JR246" s="111"/>
      <c r="JS246" s="111"/>
      <c r="JT246" s="111"/>
      <c r="JU246" s="111"/>
      <c r="JV246" s="111"/>
      <c r="JW246" s="111"/>
      <c r="JX246" s="111"/>
      <c r="JY246" s="111"/>
      <c r="JZ246" s="111"/>
      <c r="KA246" s="111"/>
      <c r="KB246" s="111"/>
      <c r="KC246" s="111"/>
      <c r="KD246" s="111"/>
      <c r="KE246" s="111"/>
      <c r="KF246" s="111"/>
      <c r="KG246" s="111"/>
      <c r="KH246" s="111"/>
      <c r="KI246" s="111"/>
      <c r="KJ246" s="111"/>
      <c r="KK246" s="111"/>
      <c r="KL246" s="111"/>
      <c r="KM246" s="111"/>
      <c r="KN246" s="111"/>
      <c r="KO246" s="111"/>
      <c r="KP246" s="111"/>
      <c r="KQ246" s="111"/>
      <c r="KR246" s="111"/>
      <c r="KS246" s="111"/>
      <c r="KT246" s="111"/>
      <c r="KU246" s="111"/>
      <c r="KV246" s="111"/>
      <c r="KW246" s="111"/>
      <c r="KX246" s="111"/>
      <c r="KY246" s="111"/>
      <c r="KZ246" s="111"/>
      <c r="LA246" s="111"/>
      <c r="LB246" s="111"/>
      <c r="LC246" s="111"/>
      <c r="LD246" s="111"/>
      <c r="LE246" s="111"/>
      <c r="LF246" s="111"/>
      <c r="LG246" s="111"/>
      <c r="LH246" s="111"/>
      <c r="LI246" s="111"/>
      <c r="LJ246" s="111"/>
      <c r="LK246" s="111"/>
      <c r="LL246" s="111"/>
      <c r="LM246" s="111"/>
      <c r="LN246" s="111"/>
      <c r="LO246" s="111"/>
      <c r="LP246" s="111"/>
      <c r="LQ246" s="111"/>
      <c r="LR246" s="111"/>
      <c r="LS246" s="111"/>
      <c r="LT246" s="111"/>
      <c r="LU246" s="111"/>
      <c r="LV246" s="111"/>
      <c r="LW246" s="111"/>
      <c r="LX246" s="111"/>
      <c r="LY246" s="111"/>
      <c r="LZ246" s="111"/>
      <c r="MA246" s="111"/>
      <c r="MB246" s="111"/>
      <c r="MC246" s="111"/>
      <c r="MD246" s="111"/>
      <c r="ME246" s="111"/>
      <c r="MF246" s="111"/>
      <c r="MG246" s="111"/>
      <c r="MH246" s="111"/>
      <c r="MI246" s="111"/>
      <c r="MJ246" s="111"/>
      <c r="MK246" s="111"/>
      <c r="ML246" s="111"/>
      <c r="MM246" s="111"/>
      <c r="MN246" s="111"/>
      <c r="MO246" s="111"/>
      <c r="MP246" s="111"/>
      <c r="MQ246" s="111"/>
      <c r="MR246" s="111"/>
      <c r="MS246" s="111"/>
      <c r="MT246" s="111"/>
      <c r="MU246" s="111"/>
      <c r="MV246" s="111"/>
      <c r="MW246" s="111"/>
      <c r="MX246" s="111"/>
      <c r="MY246" s="111"/>
      <c r="MZ246" s="111"/>
      <c r="NA246" s="111"/>
      <c r="NB246" s="111"/>
      <c r="NC246" s="111"/>
      <c r="ND246" s="111"/>
      <c r="NE246" s="111"/>
      <c r="NF246" s="111"/>
      <c r="NG246" s="111"/>
      <c r="NH246" s="111"/>
      <c r="NI246" s="111"/>
      <c r="NJ246" s="111"/>
      <c r="NK246" s="111"/>
      <c r="NL246" s="111"/>
      <c r="NM246" s="111"/>
      <c r="NN246" s="111"/>
      <c r="NO246" s="111"/>
      <c r="NP246" s="111"/>
      <c r="NQ246" s="111"/>
      <c r="NR246" s="111"/>
      <c r="NS246" s="111"/>
      <c r="NT246" s="111"/>
      <c r="NU246" s="111"/>
      <c r="NV246" s="111"/>
      <c r="NW246" s="111"/>
      <c r="NX246" s="111"/>
      <c r="NY246" s="111"/>
      <c r="NZ246" s="111"/>
      <c r="OA246" s="111"/>
      <c r="OB246" s="111"/>
      <c r="OC246" s="111"/>
      <c r="OD246" s="111"/>
      <c r="OE246" s="111"/>
      <c r="OF246" s="111"/>
      <c r="OG246" s="111"/>
      <c r="OH246" s="111"/>
      <c r="OI246" s="111"/>
      <c r="OJ246" s="111"/>
      <c r="OK246" s="111"/>
      <c r="OL246" s="111"/>
      <c r="OM246" s="111"/>
      <c r="ON246" s="111"/>
      <c r="OO246" s="111"/>
      <c r="OP246" s="111"/>
      <c r="OQ246" s="111"/>
      <c r="OR246" s="111"/>
      <c r="OS246" s="111"/>
      <c r="OT246" s="111"/>
      <c r="OU246" s="111"/>
      <c r="OV246" s="111"/>
      <c r="OW246" s="111"/>
      <c r="OX246" s="111"/>
      <c r="OY246" s="111"/>
      <c r="OZ246" s="111"/>
      <c r="PA246" s="111"/>
      <c r="PB246" s="111"/>
      <c r="PC246" s="111"/>
      <c r="PD246" s="111"/>
      <c r="PE246" s="111"/>
      <c r="PF246" s="111"/>
      <c r="PG246" s="111"/>
      <c r="PH246" s="111"/>
      <c r="PI246" s="111"/>
      <c r="PJ246" s="111"/>
      <c r="PK246" s="111"/>
      <c r="PL246" s="111"/>
      <c r="PM246" s="111"/>
      <c r="PN246" s="111"/>
      <c r="PO246" s="111"/>
      <c r="PP246" s="111"/>
      <c r="PQ246" s="111"/>
      <c r="PR246" s="111"/>
      <c r="PS246" s="111"/>
      <c r="PT246" s="111"/>
      <c r="PU246" s="111"/>
      <c r="PV246" s="111"/>
      <c r="PW246" s="111"/>
      <c r="PX246" s="111"/>
      <c r="PY246" s="111"/>
      <c r="PZ246" s="111"/>
      <c r="QA246" s="111"/>
      <c r="QB246" s="111"/>
      <c r="QC246" s="111"/>
      <c r="QD246" s="111"/>
      <c r="QE246" s="111"/>
      <c r="QF246" s="111"/>
      <c r="QG246" s="111"/>
      <c r="QH246" s="111"/>
      <c r="QI246" s="111"/>
      <c r="QJ246" s="111"/>
      <c r="QK246" s="111"/>
      <c r="QL246" s="111"/>
      <c r="QM246" s="111"/>
      <c r="QN246" s="111"/>
      <c r="QO246" s="111"/>
      <c r="QP246" s="111"/>
      <c r="QQ246" s="111"/>
      <c r="QR246" s="111"/>
      <c r="QS246" s="111"/>
      <c r="QT246" s="111"/>
      <c r="QU246" s="111"/>
      <c r="QV246" s="111"/>
      <c r="QW246" s="111"/>
      <c r="QX246" s="111"/>
      <c r="QY246" s="111"/>
      <c r="QZ246" s="111"/>
      <c r="RA246" s="111"/>
      <c r="RB246" s="111"/>
      <c r="RC246" s="111"/>
      <c r="RD246" s="111"/>
      <c r="RE246" s="111"/>
      <c r="RF246" s="111"/>
      <c r="RG246" s="111"/>
      <c r="RH246" s="111"/>
      <c r="RI246" s="111"/>
      <c r="RJ246" s="111"/>
      <c r="RK246" s="111"/>
      <c r="RL246" s="111"/>
      <c r="RM246" s="111"/>
      <c r="RN246" s="111"/>
      <c r="RO246" s="111"/>
      <c r="RP246" s="111"/>
      <c r="RQ246" s="111"/>
      <c r="RR246" s="111"/>
      <c r="RS246" s="111"/>
      <c r="RT246" s="111"/>
      <c r="RU246" s="111"/>
      <c r="RV246" s="111"/>
      <c r="RW246" s="111"/>
      <c r="RX246" s="111"/>
      <c r="RY246" s="111"/>
      <c r="RZ246" s="111"/>
      <c r="SA246" s="111"/>
      <c r="SB246" s="111"/>
      <c r="SC246" s="111"/>
      <c r="SD246" s="111"/>
      <c r="SE246" s="111"/>
      <c r="SF246" s="111"/>
      <c r="SG246" s="111"/>
      <c r="SH246" s="111"/>
      <c r="SI246" s="111"/>
      <c r="SJ246" s="111"/>
      <c r="SK246" s="111"/>
      <c r="SL246" s="111"/>
      <c r="SM246" s="111"/>
      <c r="SN246" s="111"/>
      <c r="SO246" s="111"/>
      <c r="SP246" s="111"/>
      <c r="SQ246" s="111"/>
      <c r="SR246" s="111"/>
      <c r="SS246" s="111"/>
      <c r="ST246" s="111"/>
      <c r="SU246" s="111"/>
      <c r="SV246" s="111"/>
      <c r="SW246" s="111"/>
      <c r="SX246" s="111"/>
      <c r="SY246" s="111"/>
      <c r="SZ246" s="111"/>
      <c r="TA246" s="111"/>
      <c r="TB246" s="111"/>
      <c r="TC246" s="111"/>
      <c r="TD246" s="111"/>
      <c r="TE246" s="111"/>
      <c r="TF246" s="111"/>
      <c r="TG246" s="111"/>
      <c r="TH246" s="111"/>
      <c r="TI246" s="111"/>
      <c r="TJ246" s="111"/>
      <c r="TK246" s="111"/>
      <c r="TL246" s="111"/>
      <c r="TM246" s="111"/>
      <c r="TN246" s="111"/>
    </row>
    <row r="247" spans="1:534" x14ac:dyDescent="0.2">
      <c r="A247" s="111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7"/>
      <c r="CC247" s="117"/>
      <c r="CD247" s="111"/>
      <c r="CE247" s="111"/>
      <c r="CF247" s="111"/>
      <c r="CG247" s="117"/>
      <c r="CH247" s="117"/>
      <c r="CI247" s="111"/>
      <c r="CJ247" s="111"/>
      <c r="CK247" s="111"/>
      <c r="CL247" s="117"/>
      <c r="CM247" s="111"/>
      <c r="CN247" s="117"/>
      <c r="CO247" s="117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  <c r="DJ247" s="111"/>
      <c r="DK247" s="111"/>
      <c r="DL247" s="111"/>
      <c r="DM247" s="111"/>
      <c r="DN247" s="111"/>
      <c r="DO247" s="111"/>
      <c r="DP247" s="111"/>
      <c r="DQ247" s="111"/>
      <c r="DR247" s="111"/>
      <c r="DS247" s="111"/>
      <c r="DT247" s="111"/>
      <c r="DU247" s="111"/>
      <c r="DV247" s="111"/>
      <c r="DW247" s="111"/>
      <c r="DX247" s="111"/>
      <c r="DY247" s="111"/>
      <c r="DZ247" s="111"/>
      <c r="EA247" s="111"/>
      <c r="EB247" s="111"/>
      <c r="EC247" s="111"/>
      <c r="ED247" s="111"/>
      <c r="EE247" s="111"/>
      <c r="EF247" s="111"/>
      <c r="EG247" s="111"/>
      <c r="EH247" s="111"/>
      <c r="EI247" s="111"/>
      <c r="EJ247" s="111"/>
      <c r="EK247" s="111"/>
      <c r="EL247" s="111"/>
      <c r="EM247" s="111"/>
      <c r="EN247" s="111"/>
      <c r="EO247" s="111"/>
      <c r="EP247" s="111"/>
      <c r="EQ247" s="111"/>
      <c r="ER247" s="111"/>
      <c r="ES247" s="111"/>
      <c r="ET247" s="111"/>
      <c r="EU247" s="111"/>
      <c r="EV247" s="111"/>
      <c r="EW247" s="111"/>
      <c r="EX247" s="111"/>
      <c r="EY247" s="111"/>
      <c r="EZ247" s="111"/>
      <c r="FA247" s="111"/>
      <c r="FB247" s="111"/>
      <c r="FC247" s="111"/>
      <c r="FD247" s="111"/>
      <c r="FE247" s="111"/>
      <c r="FF247" s="111"/>
      <c r="FG247" s="111"/>
      <c r="FH247" s="111"/>
      <c r="FI247" s="111"/>
      <c r="FJ247" s="111"/>
      <c r="FK247" s="111"/>
      <c r="FL247" s="111"/>
      <c r="FM247" s="111"/>
      <c r="FN247" s="111"/>
      <c r="FO247" s="111"/>
      <c r="FP247" s="111"/>
      <c r="FQ247" s="111"/>
      <c r="FR247" s="111"/>
      <c r="FS247" s="111"/>
      <c r="FT247" s="111"/>
      <c r="FU247" s="111"/>
      <c r="FV247" s="111"/>
      <c r="FW247" s="111"/>
      <c r="FX247" s="111"/>
      <c r="FY247" s="111"/>
      <c r="FZ247" s="111"/>
      <c r="GA247" s="111"/>
      <c r="GB247" s="111"/>
      <c r="GC247" s="111"/>
      <c r="GD247" s="111"/>
      <c r="GE247" s="111"/>
      <c r="GF247" s="111"/>
      <c r="GG247" s="111"/>
      <c r="GH247" s="111"/>
      <c r="GI247" s="111"/>
      <c r="GJ247" s="111"/>
      <c r="GK247" s="111"/>
      <c r="GL247" s="111"/>
      <c r="GM247" s="111"/>
      <c r="GN247" s="111"/>
      <c r="GO247" s="111"/>
      <c r="GP247" s="111"/>
      <c r="GQ247" s="111"/>
      <c r="GR247" s="111"/>
      <c r="GS247" s="111"/>
      <c r="GT247" s="111"/>
      <c r="GU247" s="111"/>
      <c r="GV247" s="111"/>
      <c r="GW247" s="111"/>
      <c r="GX247" s="111"/>
      <c r="GY247" s="111"/>
      <c r="GZ247" s="111"/>
      <c r="HA247" s="111"/>
      <c r="HB247" s="111"/>
      <c r="HC247" s="111"/>
      <c r="HD247" s="111"/>
      <c r="HE247" s="111"/>
      <c r="HF247" s="111"/>
      <c r="HG247" s="116"/>
      <c r="HH247" s="111"/>
      <c r="HI247" s="111"/>
      <c r="HJ247" s="111"/>
      <c r="HK247" s="111"/>
      <c r="HL247" s="111"/>
      <c r="HM247" s="111"/>
      <c r="HN247" s="111"/>
      <c r="HO247" s="111"/>
      <c r="HP247" s="111"/>
      <c r="HQ247" s="111"/>
      <c r="HR247" s="111"/>
      <c r="HS247" s="111"/>
      <c r="HT247" s="111"/>
      <c r="HU247" s="111"/>
      <c r="HV247" s="111"/>
      <c r="HW247" s="111"/>
      <c r="HX247" s="111"/>
      <c r="HY247" s="111"/>
      <c r="HZ247" s="111"/>
      <c r="IA247" s="111"/>
      <c r="IB247" s="111"/>
      <c r="IC247" s="111"/>
      <c r="ID247" s="111"/>
      <c r="IE247" s="111"/>
      <c r="IF247" s="111"/>
      <c r="IG247" s="111"/>
      <c r="IH247" s="111"/>
      <c r="II247" s="111"/>
      <c r="IJ247" s="111"/>
      <c r="IK247" s="111"/>
      <c r="IL247" s="111"/>
      <c r="IM247" s="111"/>
      <c r="IN247" s="111"/>
      <c r="IO247" s="111"/>
      <c r="IP247" s="111"/>
      <c r="IQ247" s="111"/>
      <c r="IR247" s="111"/>
      <c r="IS247" s="111"/>
      <c r="IT247" s="111"/>
      <c r="IU247" s="111"/>
      <c r="IV247" s="111"/>
      <c r="IW247" s="111"/>
      <c r="IX247" s="111"/>
      <c r="IY247" s="111"/>
      <c r="IZ247" s="111"/>
      <c r="JA247" s="111"/>
      <c r="JB247" s="111"/>
      <c r="JC247" s="111"/>
      <c r="JD247" s="111"/>
      <c r="JE247" s="111"/>
      <c r="JF247" s="111"/>
      <c r="JG247" s="111"/>
      <c r="JH247" s="111"/>
      <c r="JI247" s="111"/>
      <c r="JJ247" s="111"/>
      <c r="JK247" s="111"/>
      <c r="JL247" s="111"/>
      <c r="JM247" s="111"/>
      <c r="JN247" s="111"/>
      <c r="JO247" s="111"/>
      <c r="JP247" s="111"/>
      <c r="JQ247" s="111"/>
      <c r="JR247" s="111"/>
      <c r="JS247" s="111"/>
      <c r="JT247" s="111"/>
      <c r="JU247" s="111"/>
      <c r="JV247" s="111"/>
      <c r="JW247" s="111"/>
      <c r="JX247" s="111"/>
      <c r="JY247" s="111"/>
      <c r="JZ247" s="111"/>
      <c r="KA247" s="111"/>
      <c r="KB247" s="111"/>
      <c r="KC247" s="111"/>
      <c r="KD247" s="111"/>
      <c r="KE247" s="111"/>
      <c r="KF247" s="111"/>
      <c r="KG247" s="111"/>
      <c r="KH247" s="111"/>
      <c r="KI247" s="111"/>
      <c r="KJ247" s="111"/>
      <c r="KK247" s="111"/>
      <c r="KL247" s="111"/>
      <c r="KM247" s="111"/>
      <c r="KN247" s="111"/>
      <c r="KO247" s="111"/>
      <c r="KP247" s="111"/>
      <c r="KQ247" s="111"/>
      <c r="KR247" s="111"/>
      <c r="KS247" s="111"/>
      <c r="KT247" s="111"/>
      <c r="KU247" s="111"/>
      <c r="KV247" s="111"/>
      <c r="KW247" s="111"/>
      <c r="KX247" s="111"/>
      <c r="KY247" s="111"/>
      <c r="KZ247" s="111"/>
      <c r="LA247" s="111"/>
      <c r="LB247" s="111"/>
      <c r="LC247" s="111"/>
      <c r="LD247" s="111"/>
      <c r="LE247" s="111"/>
      <c r="LF247" s="111"/>
      <c r="LG247" s="111"/>
      <c r="LH247" s="111"/>
      <c r="LI247" s="111"/>
      <c r="LJ247" s="111"/>
      <c r="LK247" s="111"/>
      <c r="LL247" s="111"/>
      <c r="LM247" s="111"/>
      <c r="LN247" s="111"/>
      <c r="LO247" s="111"/>
      <c r="LP247" s="111"/>
      <c r="LQ247" s="111"/>
      <c r="LR247" s="111"/>
      <c r="LS247" s="111"/>
      <c r="LT247" s="111"/>
      <c r="LU247" s="111"/>
      <c r="LV247" s="111"/>
      <c r="LW247" s="111"/>
      <c r="LX247" s="111"/>
      <c r="LY247" s="111"/>
      <c r="LZ247" s="111"/>
      <c r="MA247" s="111"/>
      <c r="MB247" s="111"/>
      <c r="MC247" s="111"/>
      <c r="MD247" s="111"/>
      <c r="ME247" s="111"/>
      <c r="MF247" s="111"/>
      <c r="MG247" s="111"/>
      <c r="MH247" s="111"/>
      <c r="MI247" s="111"/>
      <c r="MJ247" s="111"/>
      <c r="MK247" s="111"/>
      <c r="ML247" s="111"/>
      <c r="MM247" s="111"/>
      <c r="MN247" s="111"/>
      <c r="MO247" s="111"/>
      <c r="MP247" s="111"/>
      <c r="MQ247" s="111"/>
      <c r="MR247" s="111"/>
      <c r="MS247" s="111"/>
      <c r="MT247" s="111"/>
      <c r="MU247" s="111"/>
      <c r="MV247" s="111"/>
      <c r="MW247" s="111"/>
      <c r="MX247" s="111"/>
      <c r="MY247" s="111"/>
      <c r="MZ247" s="111"/>
      <c r="NA247" s="111"/>
      <c r="NB247" s="111"/>
      <c r="NC247" s="111"/>
      <c r="ND247" s="111"/>
      <c r="NE247" s="111"/>
      <c r="NF247" s="111"/>
      <c r="NG247" s="111"/>
      <c r="NH247" s="111"/>
      <c r="NI247" s="111"/>
      <c r="NJ247" s="111"/>
      <c r="NK247" s="111"/>
      <c r="NL247" s="111"/>
      <c r="NM247" s="111"/>
      <c r="NN247" s="111"/>
      <c r="NO247" s="111"/>
      <c r="NP247" s="111"/>
      <c r="NQ247" s="111"/>
      <c r="NR247" s="111"/>
      <c r="NS247" s="111"/>
      <c r="NT247" s="111"/>
      <c r="NU247" s="111"/>
      <c r="NV247" s="111"/>
      <c r="NW247" s="111"/>
      <c r="NX247" s="111"/>
      <c r="NY247" s="111"/>
      <c r="NZ247" s="111"/>
      <c r="OA247" s="111"/>
      <c r="OB247" s="111"/>
      <c r="OC247" s="111"/>
      <c r="OD247" s="111"/>
      <c r="OE247" s="111"/>
      <c r="OF247" s="111"/>
      <c r="OG247" s="111"/>
      <c r="OH247" s="111"/>
      <c r="OI247" s="111"/>
      <c r="OJ247" s="111"/>
      <c r="OK247" s="111"/>
      <c r="OL247" s="111"/>
      <c r="OM247" s="111"/>
      <c r="ON247" s="111"/>
      <c r="OO247" s="111"/>
      <c r="OP247" s="111"/>
      <c r="OQ247" s="111"/>
      <c r="OR247" s="111"/>
      <c r="OS247" s="111"/>
      <c r="OT247" s="111"/>
      <c r="OU247" s="111"/>
      <c r="OV247" s="111"/>
      <c r="OW247" s="111"/>
      <c r="OX247" s="111"/>
      <c r="OY247" s="111"/>
      <c r="OZ247" s="111"/>
      <c r="PA247" s="111"/>
      <c r="PB247" s="111"/>
      <c r="PC247" s="111"/>
      <c r="PD247" s="111"/>
      <c r="PE247" s="111"/>
      <c r="PF247" s="111"/>
      <c r="PG247" s="111"/>
      <c r="PH247" s="111"/>
      <c r="PI247" s="111"/>
      <c r="PJ247" s="111"/>
      <c r="PK247" s="111"/>
      <c r="PL247" s="111"/>
      <c r="PM247" s="111"/>
      <c r="PN247" s="111"/>
      <c r="PO247" s="111"/>
      <c r="PP247" s="111"/>
      <c r="PQ247" s="111"/>
      <c r="PR247" s="111"/>
      <c r="PS247" s="111"/>
      <c r="PT247" s="111"/>
      <c r="PU247" s="111"/>
      <c r="PV247" s="111"/>
      <c r="PW247" s="111"/>
      <c r="PX247" s="111"/>
      <c r="PY247" s="111"/>
      <c r="PZ247" s="111"/>
      <c r="QA247" s="111"/>
      <c r="QB247" s="111"/>
      <c r="QC247" s="111"/>
      <c r="QD247" s="111"/>
      <c r="QE247" s="111"/>
      <c r="QF247" s="111"/>
      <c r="QG247" s="111"/>
      <c r="QH247" s="111"/>
      <c r="QI247" s="111"/>
      <c r="QJ247" s="111"/>
      <c r="QK247" s="111"/>
      <c r="QL247" s="111"/>
      <c r="QM247" s="111"/>
      <c r="QN247" s="111"/>
      <c r="QO247" s="111"/>
      <c r="QP247" s="111"/>
      <c r="QQ247" s="111"/>
      <c r="QR247" s="111"/>
      <c r="QS247" s="111"/>
      <c r="QT247" s="111"/>
      <c r="QU247" s="111"/>
      <c r="QV247" s="111"/>
      <c r="QW247" s="111"/>
      <c r="QX247" s="111"/>
      <c r="QY247" s="111"/>
      <c r="QZ247" s="111"/>
      <c r="RA247" s="111"/>
      <c r="RB247" s="111"/>
      <c r="RC247" s="111"/>
      <c r="RD247" s="111"/>
      <c r="RE247" s="111"/>
      <c r="RF247" s="111"/>
      <c r="RG247" s="111"/>
      <c r="RH247" s="111"/>
      <c r="RI247" s="111"/>
      <c r="RJ247" s="111"/>
      <c r="RK247" s="111"/>
      <c r="RL247" s="111"/>
      <c r="RM247" s="111"/>
      <c r="RN247" s="111"/>
      <c r="RO247" s="111"/>
      <c r="RP247" s="111"/>
      <c r="RQ247" s="111"/>
      <c r="RR247" s="111"/>
      <c r="RS247" s="111"/>
      <c r="RT247" s="111"/>
      <c r="RU247" s="111"/>
      <c r="RV247" s="111"/>
      <c r="RW247" s="111"/>
      <c r="RX247" s="111"/>
      <c r="RY247" s="111"/>
      <c r="RZ247" s="111"/>
      <c r="SA247" s="111"/>
      <c r="SB247" s="111"/>
      <c r="SC247" s="111"/>
      <c r="SD247" s="111"/>
      <c r="SE247" s="111"/>
      <c r="SF247" s="111"/>
      <c r="SG247" s="111"/>
      <c r="SH247" s="111"/>
      <c r="SI247" s="111"/>
      <c r="SJ247" s="111"/>
      <c r="SK247" s="111"/>
      <c r="SL247" s="111"/>
      <c r="SM247" s="111"/>
      <c r="SN247" s="111"/>
      <c r="SO247" s="111"/>
      <c r="SP247" s="111"/>
      <c r="SQ247" s="111"/>
      <c r="SR247" s="111"/>
      <c r="SS247" s="111"/>
      <c r="ST247" s="111"/>
      <c r="SU247" s="111"/>
      <c r="SV247" s="111"/>
      <c r="SW247" s="111"/>
      <c r="SX247" s="111"/>
      <c r="SY247" s="111"/>
      <c r="SZ247" s="111"/>
      <c r="TA247" s="111"/>
      <c r="TB247" s="111"/>
      <c r="TC247" s="111"/>
      <c r="TD247" s="111"/>
      <c r="TE247" s="111"/>
      <c r="TF247" s="111"/>
      <c r="TG247" s="111"/>
      <c r="TH247" s="111"/>
      <c r="TI247" s="111"/>
      <c r="TJ247" s="111"/>
      <c r="TK247" s="111"/>
      <c r="TL247" s="111"/>
      <c r="TM247" s="111"/>
      <c r="TN247" s="111"/>
    </row>
    <row r="248" spans="1:534" x14ac:dyDescent="0.2">
      <c r="A248" s="11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7"/>
      <c r="CC248" s="117"/>
      <c r="CD248" s="111"/>
      <c r="CE248" s="111"/>
      <c r="CF248" s="111"/>
      <c r="CG248" s="117"/>
      <c r="CH248" s="117"/>
      <c r="CI248" s="111"/>
      <c r="CJ248" s="111"/>
      <c r="CK248" s="111"/>
      <c r="CL248" s="117"/>
      <c r="CM248" s="111"/>
      <c r="CN248" s="117"/>
      <c r="CO248" s="117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  <c r="DJ248" s="111"/>
      <c r="DK248" s="111"/>
      <c r="DL248" s="111"/>
      <c r="DM248" s="111"/>
      <c r="DN248" s="111"/>
      <c r="DO248" s="111"/>
      <c r="DP248" s="111"/>
      <c r="DQ248" s="111"/>
      <c r="DR248" s="111"/>
      <c r="DS248" s="111"/>
      <c r="DT248" s="111"/>
      <c r="DU248" s="111"/>
      <c r="DV248" s="111"/>
      <c r="DW248" s="111"/>
      <c r="DX248" s="111"/>
      <c r="DY248" s="111"/>
      <c r="DZ248" s="111"/>
      <c r="EA248" s="111"/>
      <c r="EB248" s="111"/>
      <c r="EC248" s="111"/>
      <c r="ED248" s="111"/>
      <c r="EE248" s="111"/>
      <c r="EF248" s="111"/>
      <c r="EG248" s="111"/>
      <c r="EH248" s="111"/>
      <c r="EI248" s="111"/>
      <c r="EJ248" s="111"/>
      <c r="EK248" s="111"/>
      <c r="EL248" s="111"/>
      <c r="EM248" s="111"/>
      <c r="EN248" s="111"/>
      <c r="EO248" s="111"/>
      <c r="EP248" s="111"/>
      <c r="EQ248" s="111"/>
      <c r="ER248" s="111"/>
      <c r="ES248" s="111"/>
      <c r="ET248" s="111"/>
      <c r="EU248" s="111"/>
      <c r="EV248" s="111"/>
      <c r="EW248" s="111"/>
      <c r="EX248" s="111"/>
      <c r="EY248" s="111"/>
      <c r="EZ248" s="111"/>
      <c r="FA248" s="111"/>
      <c r="FB248" s="111"/>
      <c r="FC248" s="111"/>
      <c r="FD248" s="111"/>
      <c r="FE248" s="111"/>
      <c r="FF248" s="111"/>
      <c r="FG248" s="111"/>
      <c r="FH248" s="111"/>
      <c r="FI248" s="111"/>
      <c r="FJ248" s="111"/>
      <c r="FK248" s="111"/>
      <c r="FL248" s="111"/>
      <c r="FM248" s="111"/>
      <c r="FN248" s="111"/>
      <c r="FO248" s="111"/>
      <c r="FP248" s="111"/>
      <c r="FQ248" s="111"/>
      <c r="FR248" s="111"/>
      <c r="FS248" s="111"/>
      <c r="FT248" s="111"/>
      <c r="FU248" s="111"/>
      <c r="FV248" s="111"/>
      <c r="FW248" s="111"/>
      <c r="FX248" s="111"/>
      <c r="FY248" s="111"/>
      <c r="FZ248" s="111"/>
      <c r="GA248" s="111"/>
      <c r="GB248" s="111"/>
      <c r="GC248" s="111"/>
      <c r="GD248" s="111"/>
      <c r="GE248" s="111"/>
      <c r="GF248" s="111"/>
      <c r="GG248" s="111"/>
      <c r="GH248" s="111"/>
      <c r="GI248" s="111"/>
      <c r="GJ248" s="111"/>
      <c r="GK248" s="111"/>
      <c r="GL248" s="111"/>
      <c r="GM248" s="111"/>
      <c r="GN248" s="111"/>
      <c r="GO248" s="111"/>
      <c r="GP248" s="111"/>
      <c r="GQ248" s="111"/>
      <c r="GR248" s="111"/>
      <c r="GS248" s="111"/>
      <c r="GT248" s="111"/>
      <c r="GU248" s="111"/>
      <c r="GV248" s="111"/>
      <c r="GW248" s="111"/>
      <c r="GX248" s="111"/>
      <c r="GY248" s="111"/>
      <c r="GZ248" s="111"/>
      <c r="HA248" s="111"/>
      <c r="HB248" s="111"/>
      <c r="HC248" s="111"/>
      <c r="HD248" s="111"/>
      <c r="HE248" s="111"/>
      <c r="HF248" s="111"/>
      <c r="HG248" s="116"/>
      <c r="HH248" s="111"/>
      <c r="HI248" s="111"/>
      <c r="HJ248" s="111"/>
      <c r="HK248" s="111"/>
      <c r="HL248" s="111"/>
      <c r="HM248" s="111"/>
      <c r="HN248" s="111"/>
      <c r="HO248" s="111"/>
      <c r="HP248" s="111"/>
      <c r="HQ248" s="111"/>
      <c r="HR248" s="111"/>
      <c r="HS248" s="111"/>
      <c r="HT248" s="111"/>
      <c r="HU248" s="111"/>
      <c r="HV248" s="111"/>
      <c r="HW248" s="111"/>
      <c r="HX248" s="111"/>
      <c r="HY248" s="111"/>
      <c r="HZ248" s="111"/>
      <c r="IA248" s="111"/>
      <c r="IB248" s="111"/>
      <c r="IC248" s="111"/>
      <c r="ID248" s="111"/>
      <c r="IE248" s="111"/>
      <c r="IF248" s="111"/>
      <c r="IG248" s="111"/>
      <c r="IH248" s="111"/>
      <c r="II248" s="111"/>
      <c r="IJ248" s="111"/>
      <c r="IK248" s="111"/>
      <c r="IL248" s="111"/>
      <c r="IM248" s="111"/>
      <c r="IN248" s="111"/>
      <c r="IO248" s="111"/>
      <c r="IP248" s="111"/>
      <c r="IQ248" s="111"/>
      <c r="IR248" s="111"/>
      <c r="IS248" s="111"/>
      <c r="IT248" s="111"/>
      <c r="IU248" s="111"/>
      <c r="IV248" s="111"/>
      <c r="IW248" s="111"/>
      <c r="IX248" s="111"/>
      <c r="IY248" s="111"/>
      <c r="IZ248" s="111"/>
      <c r="JA248" s="111"/>
      <c r="JB248" s="111"/>
      <c r="JC248" s="111"/>
      <c r="JD248" s="111"/>
      <c r="JE248" s="111"/>
      <c r="JF248" s="111"/>
      <c r="JG248" s="111"/>
      <c r="JH248" s="111"/>
      <c r="JI248" s="111"/>
      <c r="JJ248" s="111"/>
      <c r="JK248" s="111"/>
      <c r="JL248" s="111"/>
      <c r="JM248" s="111"/>
      <c r="JN248" s="111"/>
      <c r="JO248" s="111"/>
      <c r="JP248" s="111"/>
      <c r="JQ248" s="111"/>
      <c r="JR248" s="111"/>
      <c r="JS248" s="111"/>
      <c r="JT248" s="111"/>
      <c r="JU248" s="111"/>
      <c r="JV248" s="111"/>
      <c r="JW248" s="111"/>
      <c r="JX248" s="111"/>
      <c r="JY248" s="111"/>
      <c r="JZ248" s="111"/>
      <c r="KA248" s="111"/>
      <c r="KB248" s="111"/>
      <c r="KC248" s="111"/>
      <c r="KD248" s="111"/>
      <c r="KE248" s="111"/>
      <c r="KF248" s="111"/>
      <c r="KG248" s="111"/>
      <c r="KH248" s="111"/>
      <c r="KI248" s="111"/>
      <c r="KJ248" s="111"/>
      <c r="KK248" s="111"/>
      <c r="KL248" s="111"/>
      <c r="KM248" s="111"/>
      <c r="KN248" s="111"/>
      <c r="KO248" s="111"/>
      <c r="KP248" s="111"/>
      <c r="KQ248" s="111"/>
      <c r="KR248" s="111"/>
      <c r="KS248" s="111"/>
      <c r="KT248" s="111"/>
      <c r="KU248" s="111"/>
      <c r="KV248" s="111"/>
      <c r="KW248" s="111"/>
      <c r="KX248" s="111"/>
      <c r="KY248" s="111"/>
      <c r="KZ248" s="111"/>
      <c r="LA248" s="111"/>
      <c r="LB248" s="111"/>
      <c r="LC248" s="111"/>
      <c r="LD248" s="111"/>
      <c r="LE248" s="111"/>
      <c r="LF248" s="111"/>
      <c r="LG248" s="111"/>
      <c r="LH248" s="111"/>
      <c r="LI248" s="111"/>
      <c r="LJ248" s="111"/>
      <c r="LK248" s="111"/>
      <c r="LL248" s="111"/>
      <c r="LM248" s="111"/>
      <c r="LN248" s="111"/>
      <c r="LO248" s="111"/>
      <c r="LP248" s="111"/>
      <c r="LQ248" s="111"/>
      <c r="LR248" s="111"/>
      <c r="LS248" s="111"/>
      <c r="LT248" s="111"/>
      <c r="LU248" s="111"/>
      <c r="LV248" s="111"/>
      <c r="LW248" s="111"/>
      <c r="LX248" s="111"/>
      <c r="LY248" s="111"/>
      <c r="LZ248" s="111"/>
      <c r="MA248" s="111"/>
      <c r="MB248" s="111"/>
      <c r="MC248" s="111"/>
      <c r="MD248" s="111"/>
      <c r="ME248" s="111"/>
      <c r="MF248" s="111"/>
      <c r="MG248" s="111"/>
      <c r="MH248" s="111"/>
      <c r="MI248" s="111"/>
      <c r="MJ248" s="111"/>
      <c r="MK248" s="111"/>
      <c r="ML248" s="111"/>
      <c r="MM248" s="111"/>
      <c r="MN248" s="111"/>
      <c r="MO248" s="111"/>
      <c r="MP248" s="111"/>
      <c r="MQ248" s="111"/>
      <c r="MR248" s="111"/>
      <c r="MS248" s="111"/>
      <c r="MT248" s="111"/>
      <c r="MU248" s="111"/>
      <c r="MV248" s="111"/>
      <c r="MW248" s="111"/>
      <c r="MX248" s="111"/>
      <c r="MY248" s="111"/>
      <c r="MZ248" s="111"/>
      <c r="NA248" s="111"/>
      <c r="NB248" s="111"/>
      <c r="NC248" s="111"/>
      <c r="ND248" s="111"/>
      <c r="NE248" s="111"/>
      <c r="NF248" s="111"/>
      <c r="NG248" s="111"/>
      <c r="NH248" s="111"/>
      <c r="NI248" s="111"/>
      <c r="NJ248" s="111"/>
      <c r="NK248" s="111"/>
      <c r="NL248" s="111"/>
      <c r="NM248" s="111"/>
      <c r="NN248" s="111"/>
      <c r="NO248" s="111"/>
      <c r="NP248" s="111"/>
      <c r="NQ248" s="111"/>
      <c r="NR248" s="111"/>
      <c r="NS248" s="111"/>
      <c r="NT248" s="111"/>
      <c r="NU248" s="111"/>
      <c r="NV248" s="111"/>
      <c r="NW248" s="111"/>
      <c r="NX248" s="111"/>
      <c r="NY248" s="111"/>
      <c r="NZ248" s="111"/>
      <c r="OA248" s="111"/>
      <c r="OB248" s="111"/>
      <c r="OC248" s="111"/>
      <c r="OD248" s="111"/>
      <c r="OE248" s="111"/>
      <c r="OF248" s="111"/>
      <c r="OG248" s="111"/>
      <c r="OH248" s="111"/>
      <c r="OI248" s="111"/>
      <c r="OJ248" s="111"/>
      <c r="OK248" s="111"/>
      <c r="OL248" s="111"/>
      <c r="OM248" s="111"/>
      <c r="ON248" s="111"/>
      <c r="OO248" s="111"/>
      <c r="OP248" s="111"/>
      <c r="OQ248" s="111"/>
      <c r="OR248" s="111"/>
      <c r="OS248" s="111"/>
      <c r="OT248" s="111"/>
      <c r="OU248" s="111"/>
      <c r="OV248" s="111"/>
      <c r="OW248" s="111"/>
      <c r="OX248" s="111"/>
      <c r="OY248" s="111"/>
      <c r="OZ248" s="111"/>
      <c r="PA248" s="111"/>
      <c r="PB248" s="111"/>
      <c r="PC248" s="111"/>
      <c r="PD248" s="111"/>
      <c r="PE248" s="111"/>
      <c r="PF248" s="111"/>
      <c r="PG248" s="111"/>
      <c r="PH248" s="111"/>
      <c r="PI248" s="111"/>
      <c r="PJ248" s="111"/>
      <c r="PK248" s="111"/>
      <c r="PL248" s="111"/>
      <c r="PM248" s="111"/>
      <c r="PN248" s="111"/>
      <c r="PO248" s="111"/>
      <c r="PP248" s="111"/>
      <c r="PQ248" s="111"/>
      <c r="PR248" s="111"/>
      <c r="PS248" s="111"/>
      <c r="PT248" s="111"/>
      <c r="PU248" s="111"/>
      <c r="PV248" s="111"/>
      <c r="PW248" s="111"/>
      <c r="PX248" s="111"/>
      <c r="PY248" s="111"/>
      <c r="PZ248" s="111"/>
      <c r="QA248" s="111"/>
      <c r="QB248" s="111"/>
      <c r="QC248" s="111"/>
      <c r="QD248" s="111"/>
      <c r="QE248" s="111"/>
      <c r="QF248" s="111"/>
      <c r="QG248" s="111"/>
      <c r="QH248" s="111"/>
      <c r="QI248" s="111"/>
      <c r="QJ248" s="111"/>
      <c r="QK248" s="111"/>
      <c r="QL248" s="111"/>
      <c r="QM248" s="111"/>
      <c r="QN248" s="111"/>
      <c r="QO248" s="111"/>
      <c r="QP248" s="111"/>
      <c r="QQ248" s="111"/>
      <c r="QR248" s="111"/>
      <c r="QS248" s="111"/>
      <c r="QT248" s="111"/>
      <c r="QU248" s="111"/>
      <c r="QV248" s="111"/>
      <c r="QW248" s="111"/>
      <c r="QX248" s="111"/>
      <c r="QY248" s="111"/>
      <c r="QZ248" s="111"/>
      <c r="RA248" s="111"/>
      <c r="RB248" s="111"/>
      <c r="RC248" s="111"/>
      <c r="RD248" s="111"/>
      <c r="RE248" s="111"/>
      <c r="RF248" s="111"/>
      <c r="RG248" s="111"/>
      <c r="RH248" s="111"/>
      <c r="RI248" s="111"/>
      <c r="RJ248" s="111"/>
      <c r="RK248" s="111"/>
      <c r="RL248" s="111"/>
      <c r="RM248" s="111"/>
      <c r="RN248" s="111"/>
      <c r="RO248" s="111"/>
      <c r="RP248" s="111"/>
      <c r="RQ248" s="111"/>
      <c r="RR248" s="111"/>
      <c r="RS248" s="111"/>
      <c r="RT248" s="111"/>
      <c r="RU248" s="111"/>
      <c r="RV248" s="111"/>
      <c r="RW248" s="111"/>
      <c r="RX248" s="111"/>
      <c r="RY248" s="111"/>
      <c r="RZ248" s="111"/>
      <c r="SA248" s="111"/>
      <c r="SB248" s="111"/>
      <c r="SC248" s="111"/>
      <c r="SD248" s="111"/>
      <c r="SE248" s="111"/>
      <c r="SF248" s="111"/>
      <c r="SG248" s="111"/>
      <c r="SH248" s="111"/>
      <c r="SI248" s="111"/>
      <c r="SJ248" s="111"/>
      <c r="SK248" s="111"/>
      <c r="SL248" s="111"/>
      <c r="SM248" s="111"/>
      <c r="SN248" s="111"/>
      <c r="SO248" s="111"/>
      <c r="SP248" s="111"/>
      <c r="SQ248" s="111"/>
      <c r="SR248" s="111"/>
      <c r="SS248" s="111"/>
      <c r="ST248" s="111"/>
      <c r="SU248" s="111"/>
      <c r="SV248" s="111"/>
      <c r="SW248" s="111"/>
      <c r="SX248" s="111"/>
      <c r="SY248" s="111"/>
      <c r="SZ248" s="111"/>
      <c r="TA248" s="111"/>
      <c r="TB248" s="111"/>
      <c r="TC248" s="111"/>
      <c r="TD248" s="111"/>
      <c r="TE248" s="111"/>
      <c r="TF248" s="111"/>
      <c r="TG248" s="111"/>
      <c r="TH248" s="111"/>
      <c r="TI248" s="111"/>
      <c r="TJ248" s="111"/>
      <c r="TK248" s="111"/>
      <c r="TL248" s="111"/>
      <c r="TM248" s="111"/>
      <c r="TN248" s="111"/>
    </row>
    <row r="249" spans="1:534" x14ac:dyDescent="0.2">
      <c r="A249" s="111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7"/>
      <c r="CC249" s="117"/>
      <c r="CD249" s="111"/>
      <c r="CE249" s="111"/>
      <c r="CF249" s="111"/>
      <c r="CG249" s="117"/>
      <c r="CH249" s="117"/>
      <c r="CI249" s="111"/>
      <c r="CJ249" s="111"/>
      <c r="CK249" s="111"/>
      <c r="CL249" s="117"/>
      <c r="CM249" s="111"/>
      <c r="CN249" s="117"/>
      <c r="CO249" s="117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  <c r="DJ249" s="111"/>
      <c r="DK249" s="111"/>
      <c r="DL249" s="111"/>
      <c r="DM249" s="111"/>
      <c r="DN249" s="111"/>
      <c r="DO249" s="111"/>
      <c r="DP249" s="111"/>
      <c r="DQ249" s="111"/>
      <c r="DR249" s="111"/>
      <c r="DS249" s="111"/>
      <c r="DT249" s="111"/>
      <c r="DU249" s="111"/>
      <c r="DV249" s="111"/>
      <c r="DW249" s="111"/>
      <c r="DX249" s="111"/>
      <c r="DY249" s="111"/>
      <c r="DZ249" s="111"/>
      <c r="EA249" s="111"/>
      <c r="EB249" s="111"/>
      <c r="EC249" s="111"/>
      <c r="ED249" s="111"/>
      <c r="EE249" s="111"/>
      <c r="EF249" s="111"/>
      <c r="EG249" s="111"/>
      <c r="EH249" s="111"/>
      <c r="EI249" s="111"/>
      <c r="EJ249" s="111"/>
      <c r="EK249" s="111"/>
      <c r="EL249" s="111"/>
      <c r="EM249" s="111"/>
      <c r="EN249" s="111"/>
      <c r="EO249" s="111"/>
      <c r="EP249" s="111"/>
      <c r="EQ249" s="111"/>
      <c r="ER249" s="111"/>
      <c r="ES249" s="111"/>
      <c r="ET249" s="111"/>
      <c r="EU249" s="111"/>
      <c r="EV249" s="111"/>
      <c r="EW249" s="111"/>
      <c r="EX249" s="111"/>
      <c r="EY249" s="111"/>
      <c r="EZ249" s="111"/>
      <c r="FA249" s="111"/>
      <c r="FB249" s="111"/>
      <c r="FC249" s="111"/>
      <c r="FD249" s="111"/>
      <c r="FE249" s="111"/>
      <c r="FF249" s="111"/>
      <c r="FG249" s="111"/>
      <c r="FH249" s="111"/>
      <c r="FI249" s="111"/>
      <c r="FJ249" s="111"/>
      <c r="FK249" s="111"/>
      <c r="FL249" s="111"/>
      <c r="FM249" s="111"/>
      <c r="FN249" s="111"/>
      <c r="FO249" s="111"/>
      <c r="FP249" s="111"/>
      <c r="FQ249" s="111"/>
      <c r="FR249" s="111"/>
      <c r="FS249" s="111"/>
      <c r="FT249" s="111"/>
      <c r="FU249" s="111"/>
      <c r="FV249" s="111"/>
      <c r="FW249" s="111"/>
      <c r="FX249" s="111"/>
      <c r="FY249" s="111"/>
      <c r="FZ249" s="111"/>
      <c r="GA249" s="111"/>
      <c r="GB249" s="111"/>
      <c r="GC249" s="111"/>
      <c r="GD249" s="111"/>
      <c r="GE249" s="111"/>
      <c r="GF249" s="111"/>
      <c r="GG249" s="111"/>
      <c r="GH249" s="111"/>
      <c r="GI249" s="111"/>
      <c r="GJ249" s="111"/>
      <c r="GK249" s="111"/>
      <c r="GL249" s="111"/>
      <c r="GM249" s="111"/>
      <c r="GN249" s="111"/>
      <c r="GO249" s="111"/>
      <c r="GP249" s="111"/>
      <c r="GQ249" s="111"/>
      <c r="GR249" s="111"/>
      <c r="GS249" s="111"/>
      <c r="GT249" s="111"/>
      <c r="GU249" s="111"/>
      <c r="GV249" s="111"/>
      <c r="GW249" s="111"/>
      <c r="GX249" s="111"/>
      <c r="GY249" s="111"/>
      <c r="GZ249" s="111"/>
      <c r="HA249" s="111"/>
      <c r="HB249" s="111"/>
      <c r="HC249" s="111"/>
      <c r="HD249" s="111"/>
      <c r="HE249" s="111"/>
      <c r="HF249" s="111"/>
      <c r="HG249" s="116"/>
      <c r="HH249" s="111"/>
      <c r="HI249" s="111"/>
      <c r="HJ249" s="111"/>
      <c r="HK249" s="111"/>
      <c r="HL249" s="111"/>
      <c r="HM249" s="111"/>
      <c r="HN249" s="111"/>
      <c r="HO249" s="111"/>
      <c r="HP249" s="111"/>
      <c r="HQ249" s="111"/>
      <c r="HR249" s="111"/>
      <c r="HS249" s="111"/>
      <c r="HT249" s="111"/>
      <c r="HU249" s="111"/>
      <c r="HV249" s="111"/>
      <c r="HW249" s="111"/>
      <c r="HX249" s="111"/>
      <c r="HY249" s="111"/>
      <c r="HZ249" s="111"/>
      <c r="IA249" s="111"/>
      <c r="IB249" s="111"/>
      <c r="IC249" s="111"/>
      <c r="ID249" s="111"/>
      <c r="IE249" s="111"/>
      <c r="IF249" s="111"/>
      <c r="IG249" s="111"/>
      <c r="IH249" s="111"/>
      <c r="II249" s="111"/>
      <c r="IJ249" s="111"/>
      <c r="IK249" s="111"/>
      <c r="IL249" s="111"/>
      <c r="IM249" s="111"/>
      <c r="IN249" s="111"/>
      <c r="IO249" s="111"/>
      <c r="IP249" s="111"/>
      <c r="IQ249" s="111"/>
      <c r="IR249" s="111"/>
      <c r="IS249" s="111"/>
      <c r="IT249" s="111"/>
      <c r="IU249" s="111"/>
      <c r="IV249" s="111"/>
      <c r="IW249" s="111"/>
      <c r="IX249" s="111"/>
      <c r="IY249" s="111"/>
      <c r="IZ249" s="111"/>
      <c r="JA249" s="111"/>
      <c r="JB249" s="111"/>
      <c r="JC249" s="111"/>
      <c r="JD249" s="111"/>
      <c r="JE249" s="111"/>
      <c r="JF249" s="111"/>
      <c r="JG249" s="111"/>
      <c r="JH249" s="111"/>
      <c r="JI249" s="111"/>
      <c r="JJ249" s="111"/>
      <c r="JK249" s="111"/>
      <c r="JL249" s="111"/>
      <c r="JM249" s="111"/>
      <c r="JN249" s="111"/>
      <c r="JO249" s="111"/>
      <c r="JP249" s="111"/>
      <c r="JQ249" s="111"/>
      <c r="JR249" s="111"/>
      <c r="JS249" s="111"/>
      <c r="JT249" s="111"/>
      <c r="JU249" s="111"/>
      <c r="JV249" s="111"/>
      <c r="JW249" s="111"/>
      <c r="JX249" s="111"/>
      <c r="JY249" s="111"/>
      <c r="JZ249" s="111"/>
      <c r="KA249" s="111"/>
      <c r="KB249" s="111"/>
      <c r="KC249" s="111"/>
      <c r="KD249" s="111"/>
      <c r="KE249" s="111"/>
      <c r="KF249" s="111"/>
      <c r="KG249" s="111"/>
      <c r="KH249" s="111"/>
      <c r="KI249" s="111"/>
      <c r="KJ249" s="111"/>
      <c r="KK249" s="111"/>
      <c r="KL249" s="111"/>
      <c r="KM249" s="111"/>
      <c r="KN249" s="111"/>
      <c r="KO249" s="111"/>
      <c r="KP249" s="111"/>
      <c r="KQ249" s="111"/>
      <c r="KR249" s="111"/>
      <c r="KS249" s="111"/>
      <c r="KT249" s="111"/>
      <c r="KU249" s="111"/>
      <c r="KV249" s="111"/>
      <c r="KW249" s="111"/>
      <c r="KX249" s="111"/>
      <c r="KY249" s="111"/>
      <c r="KZ249" s="111"/>
      <c r="LA249" s="111"/>
      <c r="LB249" s="111"/>
      <c r="LC249" s="111"/>
      <c r="LD249" s="111"/>
      <c r="LE249" s="111"/>
      <c r="LF249" s="111"/>
      <c r="LG249" s="111"/>
      <c r="LH249" s="111"/>
      <c r="LI249" s="111"/>
      <c r="LJ249" s="111"/>
      <c r="LK249" s="111"/>
      <c r="LL249" s="111"/>
      <c r="LM249" s="111"/>
      <c r="LN249" s="111"/>
      <c r="LO249" s="111"/>
      <c r="LP249" s="111"/>
      <c r="LQ249" s="111"/>
      <c r="LR249" s="111"/>
      <c r="LS249" s="111"/>
      <c r="LT249" s="111"/>
      <c r="LU249" s="111"/>
      <c r="LV249" s="111"/>
      <c r="LW249" s="111"/>
      <c r="LX249" s="111"/>
      <c r="LY249" s="111"/>
      <c r="LZ249" s="111"/>
      <c r="MA249" s="111"/>
      <c r="MB249" s="111"/>
      <c r="MC249" s="111"/>
      <c r="MD249" s="111"/>
      <c r="ME249" s="111"/>
      <c r="MF249" s="111"/>
      <c r="MG249" s="111"/>
      <c r="MH249" s="111"/>
      <c r="MI249" s="111"/>
      <c r="MJ249" s="111"/>
      <c r="MK249" s="111"/>
      <c r="ML249" s="111"/>
      <c r="MM249" s="111"/>
      <c r="MN249" s="111"/>
      <c r="MO249" s="111"/>
      <c r="MP249" s="111"/>
      <c r="MQ249" s="111"/>
      <c r="MR249" s="111"/>
      <c r="MS249" s="111"/>
      <c r="MT249" s="111"/>
      <c r="MU249" s="111"/>
      <c r="MV249" s="111"/>
      <c r="MW249" s="111"/>
      <c r="MX249" s="111"/>
      <c r="MY249" s="111"/>
      <c r="MZ249" s="111"/>
      <c r="NA249" s="111"/>
      <c r="NB249" s="111"/>
      <c r="NC249" s="111"/>
      <c r="ND249" s="111"/>
      <c r="NE249" s="111"/>
      <c r="NF249" s="111"/>
      <c r="NG249" s="111"/>
      <c r="NH249" s="111"/>
      <c r="NI249" s="111"/>
      <c r="NJ249" s="111"/>
      <c r="NK249" s="111"/>
      <c r="NL249" s="111"/>
      <c r="NM249" s="111"/>
      <c r="NN249" s="111"/>
      <c r="NO249" s="111"/>
      <c r="NP249" s="111"/>
      <c r="NQ249" s="111"/>
      <c r="NR249" s="111"/>
      <c r="NS249" s="111"/>
      <c r="NT249" s="111"/>
      <c r="NU249" s="111"/>
      <c r="NV249" s="111"/>
      <c r="NW249" s="111"/>
      <c r="NX249" s="111"/>
      <c r="NY249" s="111"/>
      <c r="NZ249" s="111"/>
      <c r="OA249" s="111"/>
      <c r="OB249" s="111"/>
      <c r="OC249" s="111"/>
      <c r="OD249" s="111"/>
      <c r="OE249" s="111"/>
      <c r="OF249" s="111"/>
      <c r="OG249" s="111"/>
      <c r="OH249" s="111"/>
      <c r="OI249" s="111"/>
      <c r="OJ249" s="111"/>
      <c r="OK249" s="111"/>
      <c r="OL249" s="111"/>
      <c r="OM249" s="111"/>
      <c r="ON249" s="111"/>
      <c r="OO249" s="111"/>
      <c r="OP249" s="111"/>
      <c r="OQ249" s="111"/>
      <c r="OR249" s="111"/>
      <c r="OS249" s="111"/>
      <c r="OT249" s="111"/>
      <c r="OU249" s="111"/>
      <c r="OV249" s="111"/>
      <c r="OW249" s="111"/>
      <c r="OX249" s="111"/>
      <c r="OY249" s="111"/>
      <c r="OZ249" s="111"/>
      <c r="PA249" s="111"/>
      <c r="PB249" s="111"/>
      <c r="PC249" s="111"/>
      <c r="PD249" s="111"/>
      <c r="PE249" s="111"/>
      <c r="PF249" s="111"/>
      <c r="PG249" s="111"/>
      <c r="PH249" s="111"/>
      <c r="PI249" s="111"/>
      <c r="PJ249" s="111"/>
      <c r="PK249" s="111"/>
      <c r="PL249" s="111"/>
      <c r="PM249" s="111"/>
      <c r="PN249" s="111"/>
      <c r="PO249" s="111"/>
      <c r="PP249" s="111"/>
      <c r="PQ249" s="111"/>
      <c r="PR249" s="111"/>
      <c r="PS249" s="111"/>
      <c r="PT249" s="111"/>
      <c r="PU249" s="111"/>
      <c r="PV249" s="111"/>
      <c r="PW249" s="111"/>
      <c r="PX249" s="111"/>
      <c r="PY249" s="111"/>
      <c r="PZ249" s="111"/>
      <c r="QA249" s="111"/>
      <c r="QB249" s="111"/>
      <c r="QC249" s="111"/>
      <c r="QD249" s="111"/>
      <c r="QE249" s="111"/>
      <c r="QF249" s="111"/>
      <c r="QG249" s="111"/>
      <c r="QH249" s="111"/>
      <c r="QI249" s="111"/>
      <c r="QJ249" s="111"/>
      <c r="QK249" s="111"/>
      <c r="QL249" s="111"/>
      <c r="QM249" s="111"/>
      <c r="QN249" s="111"/>
      <c r="QO249" s="111"/>
      <c r="QP249" s="111"/>
      <c r="QQ249" s="111"/>
      <c r="QR249" s="111"/>
      <c r="QS249" s="111"/>
      <c r="QT249" s="111"/>
      <c r="QU249" s="111"/>
      <c r="QV249" s="111"/>
      <c r="QW249" s="111"/>
      <c r="QX249" s="111"/>
      <c r="QY249" s="111"/>
      <c r="QZ249" s="111"/>
      <c r="RA249" s="111"/>
      <c r="RB249" s="111"/>
      <c r="RC249" s="111"/>
      <c r="RD249" s="111"/>
      <c r="RE249" s="111"/>
      <c r="RF249" s="111"/>
      <c r="RG249" s="111"/>
      <c r="RH249" s="111"/>
      <c r="RI249" s="111"/>
      <c r="RJ249" s="111"/>
      <c r="RK249" s="111"/>
      <c r="RL249" s="111"/>
      <c r="RM249" s="111"/>
      <c r="RN249" s="111"/>
      <c r="RO249" s="111"/>
      <c r="RP249" s="111"/>
      <c r="RQ249" s="111"/>
      <c r="RR249" s="111"/>
      <c r="RS249" s="111"/>
      <c r="RT249" s="111"/>
      <c r="RU249" s="111"/>
      <c r="RV249" s="111"/>
      <c r="RW249" s="111"/>
      <c r="RX249" s="111"/>
      <c r="RY249" s="111"/>
      <c r="RZ249" s="111"/>
      <c r="SA249" s="111"/>
      <c r="SB249" s="111"/>
      <c r="SC249" s="111"/>
      <c r="SD249" s="111"/>
      <c r="SE249" s="111"/>
      <c r="SF249" s="111"/>
      <c r="SG249" s="111"/>
      <c r="SH249" s="111"/>
      <c r="SI249" s="111"/>
      <c r="SJ249" s="111"/>
      <c r="SK249" s="111"/>
      <c r="SL249" s="111"/>
      <c r="SM249" s="111"/>
      <c r="SN249" s="111"/>
      <c r="SO249" s="111"/>
      <c r="SP249" s="111"/>
      <c r="SQ249" s="111"/>
      <c r="SR249" s="111"/>
      <c r="SS249" s="111"/>
      <c r="ST249" s="111"/>
      <c r="SU249" s="111"/>
      <c r="SV249" s="111"/>
      <c r="SW249" s="111"/>
      <c r="SX249" s="111"/>
      <c r="SY249" s="111"/>
      <c r="SZ249" s="111"/>
      <c r="TA249" s="111"/>
      <c r="TB249" s="111"/>
      <c r="TC249" s="111"/>
      <c r="TD249" s="111"/>
      <c r="TE249" s="111"/>
      <c r="TF249" s="111"/>
      <c r="TG249" s="111"/>
      <c r="TH249" s="111"/>
      <c r="TI249" s="111"/>
      <c r="TJ249" s="111"/>
      <c r="TK249" s="111"/>
      <c r="TL249" s="111"/>
      <c r="TM249" s="111"/>
      <c r="TN249" s="111"/>
    </row>
    <row r="250" spans="1:534" x14ac:dyDescent="0.2">
      <c r="A250" s="111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7"/>
      <c r="CC250" s="117"/>
      <c r="CD250" s="111"/>
      <c r="CE250" s="111"/>
      <c r="CF250" s="111"/>
      <c r="CG250" s="117"/>
      <c r="CH250" s="117"/>
      <c r="CI250" s="111"/>
      <c r="CJ250" s="111"/>
      <c r="CK250" s="111"/>
      <c r="CL250" s="117"/>
      <c r="CM250" s="111"/>
      <c r="CN250" s="117"/>
      <c r="CO250" s="117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  <c r="DJ250" s="111"/>
      <c r="DK250" s="111"/>
      <c r="DL250" s="111"/>
      <c r="DM250" s="111"/>
      <c r="DN250" s="111"/>
      <c r="DO250" s="111"/>
      <c r="DP250" s="111"/>
      <c r="DQ250" s="111"/>
      <c r="DR250" s="111"/>
      <c r="DS250" s="111"/>
      <c r="DT250" s="111"/>
      <c r="DU250" s="111"/>
      <c r="DV250" s="111"/>
      <c r="DW250" s="111"/>
      <c r="DX250" s="111"/>
      <c r="DY250" s="111"/>
      <c r="DZ250" s="111"/>
      <c r="EA250" s="111"/>
      <c r="EB250" s="111"/>
      <c r="EC250" s="111"/>
      <c r="ED250" s="111"/>
      <c r="EE250" s="111"/>
      <c r="EF250" s="111"/>
      <c r="EG250" s="111"/>
      <c r="EH250" s="111"/>
      <c r="EI250" s="111"/>
      <c r="EJ250" s="111"/>
      <c r="EK250" s="111"/>
      <c r="EL250" s="111"/>
      <c r="EM250" s="111"/>
      <c r="EN250" s="111"/>
      <c r="EO250" s="111"/>
      <c r="EP250" s="111"/>
      <c r="EQ250" s="111"/>
      <c r="ER250" s="111"/>
      <c r="ES250" s="111"/>
      <c r="ET250" s="111"/>
      <c r="EU250" s="111"/>
      <c r="EV250" s="111"/>
      <c r="EW250" s="111"/>
      <c r="EX250" s="111"/>
      <c r="EY250" s="111"/>
      <c r="EZ250" s="111"/>
      <c r="FA250" s="111"/>
      <c r="FB250" s="111"/>
      <c r="FC250" s="111"/>
      <c r="FD250" s="111"/>
      <c r="FE250" s="111"/>
      <c r="FF250" s="111"/>
      <c r="FG250" s="111"/>
      <c r="FH250" s="111"/>
      <c r="FI250" s="111"/>
      <c r="FJ250" s="111"/>
      <c r="FK250" s="111"/>
      <c r="FL250" s="111"/>
      <c r="FM250" s="111"/>
      <c r="FN250" s="111"/>
      <c r="FO250" s="111"/>
      <c r="FP250" s="111"/>
      <c r="FQ250" s="111"/>
      <c r="FR250" s="111"/>
      <c r="FS250" s="111"/>
      <c r="FT250" s="111"/>
      <c r="FU250" s="111"/>
      <c r="FV250" s="111"/>
      <c r="FW250" s="111"/>
      <c r="FX250" s="111"/>
      <c r="FY250" s="111"/>
      <c r="FZ250" s="111"/>
      <c r="GA250" s="111"/>
      <c r="GB250" s="111"/>
      <c r="GC250" s="111"/>
      <c r="GD250" s="111"/>
      <c r="GE250" s="111"/>
      <c r="GF250" s="111"/>
      <c r="GG250" s="111"/>
      <c r="GH250" s="111"/>
      <c r="GI250" s="111"/>
      <c r="GJ250" s="111"/>
      <c r="GK250" s="111"/>
      <c r="GL250" s="111"/>
      <c r="GM250" s="111"/>
      <c r="GN250" s="111"/>
      <c r="GO250" s="111"/>
      <c r="GP250" s="111"/>
      <c r="GQ250" s="111"/>
      <c r="GR250" s="111"/>
      <c r="GS250" s="111"/>
      <c r="GT250" s="111"/>
      <c r="GU250" s="111"/>
      <c r="GV250" s="111"/>
      <c r="GW250" s="111"/>
      <c r="GX250" s="111"/>
      <c r="GY250" s="111"/>
      <c r="GZ250" s="111"/>
      <c r="HA250" s="111"/>
      <c r="HB250" s="111"/>
      <c r="HC250" s="111"/>
      <c r="HD250" s="111"/>
      <c r="HE250" s="111"/>
      <c r="HF250" s="111"/>
      <c r="HG250" s="116"/>
      <c r="HH250" s="111"/>
      <c r="HI250" s="111"/>
      <c r="HJ250" s="111"/>
      <c r="HK250" s="111"/>
      <c r="HL250" s="111"/>
      <c r="HM250" s="111"/>
      <c r="HN250" s="111"/>
      <c r="HO250" s="111"/>
      <c r="HP250" s="111"/>
      <c r="HQ250" s="111"/>
      <c r="HR250" s="111"/>
      <c r="HS250" s="111"/>
      <c r="HT250" s="111"/>
      <c r="HU250" s="111"/>
      <c r="HV250" s="111"/>
      <c r="HW250" s="111"/>
      <c r="HX250" s="111"/>
      <c r="HY250" s="111"/>
      <c r="HZ250" s="111"/>
      <c r="IA250" s="111"/>
      <c r="IB250" s="111"/>
      <c r="IC250" s="111"/>
      <c r="ID250" s="111"/>
      <c r="IE250" s="111"/>
      <c r="IF250" s="111"/>
      <c r="IG250" s="111"/>
      <c r="IH250" s="111"/>
      <c r="II250" s="111"/>
      <c r="IJ250" s="111"/>
      <c r="IK250" s="111"/>
      <c r="IL250" s="111"/>
      <c r="IM250" s="111"/>
      <c r="IN250" s="111"/>
      <c r="IO250" s="111"/>
      <c r="IP250" s="111"/>
      <c r="IQ250" s="111"/>
      <c r="IR250" s="111"/>
      <c r="IS250" s="111"/>
      <c r="IT250" s="111"/>
      <c r="IU250" s="111"/>
      <c r="IV250" s="111"/>
      <c r="IW250" s="111"/>
      <c r="IX250" s="111"/>
      <c r="IY250" s="111"/>
      <c r="IZ250" s="111"/>
      <c r="JA250" s="111"/>
      <c r="JB250" s="111"/>
      <c r="JC250" s="111"/>
      <c r="JD250" s="111"/>
      <c r="JE250" s="111"/>
      <c r="JF250" s="111"/>
      <c r="JG250" s="111"/>
      <c r="JH250" s="111"/>
      <c r="JI250" s="111"/>
      <c r="JJ250" s="111"/>
      <c r="JK250" s="111"/>
      <c r="JL250" s="111"/>
      <c r="JM250" s="111"/>
      <c r="JN250" s="111"/>
      <c r="JO250" s="111"/>
      <c r="JP250" s="111"/>
      <c r="JQ250" s="111"/>
      <c r="JR250" s="111"/>
      <c r="JS250" s="111"/>
      <c r="JT250" s="111"/>
      <c r="JU250" s="111"/>
      <c r="JV250" s="111"/>
      <c r="JW250" s="111"/>
      <c r="JX250" s="111"/>
      <c r="JY250" s="111"/>
      <c r="JZ250" s="111"/>
      <c r="KA250" s="111"/>
      <c r="KB250" s="111"/>
      <c r="KC250" s="111"/>
      <c r="KD250" s="111"/>
      <c r="KE250" s="111"/>
      <c r="KF250" s="111"/>
      <c r="KG250" s="111"/>
      <c r="KH250" s="111"/>
      <c r="KI250" s="111"/>
      <c r="KJ250" s="111"/>
      <c r="KK250" s="111"/>
      <c r="KL250" s="111"/>
      <c r="KM250" s="111"/>
      <c r="KN250" s="111"/>
      <c r="KO250" s="111"/>
      <c r="KP250" s="111"/>
      <c r="KQ250" s="111"/>
      <c r="KR250" s="111"/>
      <c r="KS250" s="111"/>
      <c r="KT250" s="111"/>
      <c r="KU250" s="111"/>
      <c r="KV250" s="111"/>
      <c r="KW250" s="111"/>
      <c r="KX250" s="111"/>
      <c r="KY250" s="111"/>
      <c r="KZ250" s="111"/>
      <c r="LA250" s="111"/>
      <c r="LB250" s="111"/>
      <c r="LC250" s="111"/>
      <c r="LD250" s="111"/>
      <c r="LE250" s="111"/>
      <c r="LF250" s="111"/>
      <c r="LG250" s="111"/>
      <c r="LH250" s="111"/>
      <c r="LI250" s="111"/>
      <c r="LJ250" s="111"/>
      <c r="LK250" s="111"/>
      <c r="LL250" s="111"/>
      <c r="LM250" s="111"/>
      <c r="LN250" s="111"/>
      <c r="LO250" s="111"/>
      <c r="LP250" s="111"/>
      <c r="LQ250" s="111"/>
      <c r="LR250" s="111"/>
      <c r="LS250" s="111"/>
      <c r="LT250" s="111"/>
      <c r="LU250" s="111"/>
      <c r="LV250" s="111"/>
      <c r="LW250" s="111"/>
      <c r="LX250" s="111"/>
      <c r="LY250" s="111"/>
      <c r="LZ250" s="111"/>
      <c r="MA250" s="111"/>
      <c r="MB250" s="111"/>
      <c r="MC250" s="111"/>
      <c r="MD250" s="111"/>
      <c r="ME250" s="111"/>
      <c r="MF250" s="111"/>
      <c r="MG250" s="111"/>
      <c r="MH250" s="111"/>
      <c r="MI250" s="111"/>
      <c r="MJ250" s="111"/>
      <c r="MK250" s="111"/>
      <c r="ML250" s="111"/>
      <c r="MM250" s="111"/>
      <c r="MN250" s="111"/>
      <c r="MO250" s="111"/>
      <c r="MP250" s="111"/>
      <c r="MQ250" s="111"/>
      <c r="MR250" s="111"/>
      <c r="MS250" s="111"/>
      <c r="MT250" s="111"/>
      <c r="MU250" s="111"/>
      <c r="MV250" s="111"/>
      <c r="MW250" s="111"/>
      <c r="MX250" s="111"/>
      <c r="MY250" s="111"/>
      <c r="MZ250" s="111"/>
      <c r="NA250" s="111"/>
      <c r="NB250" s="111"/>
      <c r="NC250" s="111"/>
      <c r="ND250" s="111"/>
      <c r="NE250" s="111"/>
      <c r="NF250" s="111"/>
      <c r="NG250" s="111"/>
      <c r="NH250" s="111"/>
      <c r="NI250" s="111"/>
      <c r="NJ250" s="111"/>
      <c r="NK250" s="111"/>
      <c r="NL250" s="111"/>
      <c r="NM250" s="111"/>
      <c r="NN250" s="111"/>
      <c r="NO250" s="111"/>
      <c r="NP250" s="111"/>
      <c r="NQ250" s="111"/>
      <c r="NR250" s="111"/>
      <c r="NS250" s="111"/>
      <c r="NT250" s="111"/>
      <c r="NU250" s="111"/>
      <c r="NV250" s="111"/>
      <c r="NW250" s="111"/>
      <c r="NX250" s="111"/>
      <c r="NY250" s="111"/>
      <c r="NZ250" s="111"/>
      <c r="OA250" s="111"/>
      <c r="OB250" s="111"/>
      <c r="OC250" s="111"/>
      <c r="OD250" s="111"/>
      <c r="OE250" s="111"/>
      <c r="OF250" s="111"/>
      <c r="OG250" s="111"/>
      <c r="OH250" s="111"/>
      <c r="OI250" s="111"/>
      <c r="OJ250" s="111"/>
      <c r="OK250" s="111"/>
      <c r="OL250" s="111"/>
      <c r="OM250" s="111"/>
      <c r="ON250" s="111"/>
      <c r="OO250" s="111"/>
      <c r="OP250" s="111"/>
      <c r="OQ250" s="111"/>
      <c r="OR250" s="111"/>
      <c r="OS250" s="111"/>
      <c r="OT250" s="111"/>
      <c r="OU250" s="111"/>
      <c r="OV250" s="111"/>
      <c r="OW250" s="111"/>
      <c r="OX250" s="111"/>
      <c r="OY250" s="111"/>
      <c r="OZ250" s="111"/>
      <c r="PA250" s="111"/>
      <c r="PB250" s="111"/>
      <c r="PC250" s="111"/>
      <c r="PD250" s="111"/>
      <c r="PE250" s="111"/>
      <c r="PF250" s="111"/>
      <c r="PG250" s="111"/>
      <c r="PH250" s="111"/>
      <c r="PI250" s="111"/>
      <c r="PJ250" s="111"/>
      <c r="PK250" s="111"/>
      <c r="PL250" s="111"/>
      <c r="PM250" s="111"/>
      <c r="PN250" s="111"/>
      <c r="PO250" s="111"/>
      <c r="PP250" s="111"/>
      <c r="PQ250" s="111"/>
      <c r="PR250" s="111"/>
      <c r="PS250" s="111"/>
      <c r="PT250" s="111"/>
      <c r="PU250" s="111"/>
      <c r="PV250" s="111"/>
      <c r="PW250" s="111"/>
      <c r="PX250" s="111"/>
      <c r="PY250" s="111"/>
      <c r="PZ250" s="111"/>
      <c r="QA250" s="111"/>
      <c r="QB250" s="111"/>
      <c r="QC250" s="111"/>
      <c r="QD250" s="111"/>
      <c r="QE250" s="111"/>
      <c r="QF250" s="111"/>
      <c r="QG250" s="111"/>
      <c r="QH250" s="111"/>
      <c r="QI250" s="111"/>
      <c r="QJ250" s="111"/>
      <c r="QK250" s="111"/>
      <c r="QL250" s="111"/>
      <c r="QM250" s="111"/>
      <c r="QN250" s="111"/>
      <c r="QO250" s="111"/>
      <c r="QP250" s="111"/>
      <c r="QQ250" s="111"/>
      <c r="QR250" s="111"/>
      <c r="QS250" s="111"/>
      <c r="QT250" s="111"/>
      <c r="QU250" s="111"/>
      <c r="QV250" s="111"/>
      <c r="QW250" s="111"/>
      <c r="QX250" s="111"/>
      <c r="QY250" s="111"/>
      <c r="QZ250" s="111"/>
      <c r="RA250" s="111"/>
      <c r="RB250" s="111"/>
      <c r="RC250" s="111"/>
      <c r="RD250" s="111"/>
      <c r="RE250" s="111"/>
      <c r="RF250" s="111"/>
      <c r="RG250" s="111"/>
      <c r="RH250" s="111"/>
      <c r="RI250" s="111"/>
      <c r="RJ250" s="111"/>
      <c r="RK250" s="111"/>
      <c r="RL250" s="111"/>
      <c r="RM250" s="111"/>
      <c r="RN250" s="111"/>
      <c r="RO250" s="111"/>
      <c r="RP250" s="111"/>
      <c r="RQ250" s="111"/>
      <c r="RR250" s="111"/>
      <c r="RS250" s="111"/>
      <c r="RT250" s="111"/>
      <c r="RU250" s="111"/>
      <c r="RV250" s="111"/>
      <c r="RW250" s="111"/>
      <c r="RX250" s="111"/>
      <c r="RY250" s="111"/>
      <c r="RZ250" s="111"/>
      <c r="SA250" s="111"/>
      <c r="SB250" s="111"/>
      <c r="SC250" s="111"/>
      <c r="SD250" s="111"/>
      <c r="SE250" s="111"/>
      <c r="SF250" s="111"/>
      <c r="SG250" s="111"/>
      <c r="SH250" s="111"/>
      <c r="SI250" s="111"/>
      <c r="SJ250" s="111"/>
      <c r="SK250" s="111"/>
      <c r="SL250" s="111"/>
      <c r="SM250" s="111"/>
      <c r="SN250" s="111"/>
      <c r="SO250" s="111"/>
      <c r="SP250" s="111"/>
      <c r="SQ250" s="111"/>
      <c r="SR250" s="111"/>
      <c r="SS250" s="111"/>
      <c r="ST250" s="111"/>
      <c r="SU250" s="111"/>
      <c r="SV250" s="111"/>
      <c r="SW250" s="111"/>
      <c r="SX250" s="111"/>
      <c r="SY250" s="111"/>
      <c r="SZ250" s="111"/>
      <c r="TA250" s="111"/>
      <c r="TB250" s="111"/>
      <c r="TC250" s="111"/>
      <c r="TD250" s="111"/>
      <c r="TE250" s="111"/>
      <c r="TF250" s="111"/>
      <c r="TG250" s="111"/>
      <c r="TH250" s="111"/>
      <c r="TI250" s="111"/>
      <c r="TJ250" s="111"/>
      <c r="TK250" s="111"/>
      <c r="TL250" s="111"/>
      <c r="TM250" s="111"/>
      <c r="TN250" s="111"/>
    </row>
    <row r="251" spans="1:534" x14ac:dyDescent="0.2">
      <c r="A251" s="111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7"/>
      <c r="CC251" s="117"/>
      <c r="CD251" s="111"/>
      <c r="CE251" s="111"/>
      <c r="CF251" s="111"/>
      <c r="CG251" s="117"/>
      <c r="CH251" s="117"/>
      <c r="CI251" s="111"/>
      <c r="CJ251" s="111"/>
      <c r="CK251" s="111"/>
      <c r="CL251" s="117"/>
      <c r="CM251" s="111"/>
      <c r="CN251" s="117"/>
      <c r="CO251" s="117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  <c r="DJ251" s="111"/>
      <c r="DK251" s="111"/>
      <c r="DL251" s="111"/>
      <c r="DM251" s="111"/>
      <c r="DN251" s="111"/>
      <c r="DO251" s="111"/>
      <c r="DP251" s="111"/>
      <c r="DQ251" s="111"/>
      <c r="DR251" s="111"/>
      <c r="DS251" s="111"/>
      <c r="DT251" s="111"/>
      <c r="DU251" s="111"/>
      <c r="DV251" s="111"/>
      <c r="DW251" s="111"/>
      <c r="DX251" s="111"/>
      <c r="DY251" s="111"/>
      <c r="DZ251" s="111"/>
      <c r="EA251" s="111"/>
      <c r="EB251" s="111"/>
      <c r="EC251" s="111"/>
      <c r="ED251" s="111"/>
      <c r="EE251" s="111"/>
      <c r="EF251" s="111"/>
      <c r="EG251" s="111"/>
      <c r="EH251" s="111"/>
      <c r="EI251" s="111"/>
      <c r="EJ251" s="111"/>
      <c r="EK251" s="111"/>
      <c r="EL251" s="111"/>
      <c r="EM251" s="111"/>
      <c r="EN251" s="111"/>
      <c r="EO251" s="111"/>
      <c r="EP251" s="111"/>
      <c r="EQ251" s="111"/>
      <c r="ER251" s="111"/>
      <c r="ES251" s="111"/>
      <c r="ET251" s="111"/>
      <c r="EU251" s="111"/>
      <c r="EV251" s="111"/>
      <c r="EW251" s="111"/>
      <c r="EX251" s="111"/>
      <c r="EY251" s="111"/>
      <c r="EZ251" s="111"/>
      <c r="FA251" s="111"/>
      <c r="FB251" s="111"/>
      <c r="FC251" s="111"/>
      <c r="FD251" s="111"/>
      <c r="FE251" s="111"/>
      <c r="FF251" s="111"/>
      <c r="FG251" s="111"/>
      <c r="FH251" s="111"/>
      <c r="FI251" s="111"/>
      <c r="FJ251" s="111"/>
      <c r="FK251" s="111"/>
      <c r="FL251" s="111"/>
      <c r="FM251" s="111"/>
      <c r="FN251" s="111"/>
      <c r="FO251" s="111"/>
      <c r="FP251" s="111"/>
      <c r="FQ251" s="111"/>
      <c r="FR251" s="111"/>
      <c r="FS251" s="111"/>
      <c r="FT251" s="111"/>
      <c r="FU251" s="111"/>
      <c r="FV251" s="111"/>
      <c r="FW251" s="111"/>
      <c r="FX251" s="111"/>
      <c r="FY251" s="111"/>
      <c r="FZ251" s="111"/>
      <c r="GA251" s="111"/>
      <c r="GB251" s="111"/>
      <c r="GC251" s="111"/>
      <c r="GD251" s="111"/>
      <c r="GE251" s="111"/>
      <c r="GF251" s="111"/>
      <c r="GG251" s="111"/>
      <c r="GH251" s="111"/>
      <c r="GI251" s="111"/>
      <c r="GJ251" s="111"/>
      <c r="GK251" s="111"/>
      <c r="GL251" s="111"/>
      <c r="GM251" s="111"/>
      <c r="GN251" s="111"/>
      <c r="GO251" s="111"/>
      <c r="GP251" s="111"/>
      <c r="GQ251" s="111"/>
      <c r="GR251" s="111"/>
      <c r="GS251" s="111"/>
      <c r="GT251" s="111"/>
      <c r="GU251" s="111"/>
      <c r="GV251" s="111"/>
      <c r="GW251" s="111"/>
      <c r="GX251" s="111"/>
      <c r="GY251" s="111"/>
      <c r="GZ251" s="111"/>
      <c r="HA251" s="111"/>
      <c r="HB251" s="111"/>
      <c r="HC251" s="111"/>
      <c r="HD251" s="111"/>
      <c r="HE251" s="111"/>
      <c r="HF251" s="111"/>
      <c r="HG251" s="116"/>
      <c r="HH251" s="111"/>
      <c r="HI251" s="111"/>
      <c r="HJ251" s="111"/>
      <c r="HK251" s="111"/>
      <c r="HL251" s="111"/>
      <c r="HM251" s="111"/>
      <c r="HN251" s="111"/>
      <c r="HO251" s="111"/>
      <c r="HP251" s="111"/>
      <c r="HQ251" s="111"/>
      <c r="HR251" s="111"/>
      <c r="HS251" s="111"/>
      <c r="HT251" s="111"/>
      <c r="HU251" s="111"/>
      <c r="HV251" s="111"/>
      <c r="HW251" s="111"/>
      <c r="HX251" s="111"/>
      <c r="HY251" s="111"/>
      <c r="HZ251" s="111"/>
      <c r="IA251" s="111"/>
      <c r="IB251" s="111"/>
      <c r="IC251" s="111"/>
      <c r="ID251" s="111"/>
      <c r="IE251" s="111"/>
      <c r="IF251" s="111"/>
      <c r="IG251" s="111"/>
      <c r="IH251" s="111"/>
      <c r="II251" s="111"/>
      <c r="IJ251" s="111"/>
      <c r="IK251" s="111"/>
      <c r="IL251" s="111"/>
      <c r="IM251" s="111"/>
      <c r="IN251" s="111"/>
      <c r="IO251" s="111"/>
      <c r="IP251" s="111"/>
      <c r="IQ251" s="111"/>
      <c r="IR251" s="111"/>
      <c r="IS251" s="111"/>
      <c r="IT251" s="111"/>
      <c r="IU251" s="111"/>
      <c r="IV251" s="111"/>
      <c r="IW251" s="111"/>
      <c r="IX251" s="111"/>
      <c r="IY251" s="111"/>
      <c r="IZ251" s="111"/>
      <c r="JA251" s="111"/>
      <c r="JB251" s="111"/>
      <c r="JC251" s="111"/>
      <c r="JD251" s="111"/>
      <c r="JE251" s="111"/>
      <c r="JF251" s="111"/>
      <c r="JG251" s="111"/>
      <c r="JH251" s="111"/>
      <c r="JI251" s="111"/>
      <c r="JJ251" s="111"/>
      <c r="JK251" s="111"/>
      <c r="JL251" s="111"/>
      <c r="JM251" s="111"/>
      <c r="JN251" s="111"/>
      <c r="JO251" s="111"/>
      <c r="JP251" s="111"/>
      <c r="JQ251" s="111"/>
      <c r="JR251" s="111"/>
      <c r="JS251" s="111"/>
      <c r="JT251" s="111"/>
      <c r="JU251" s="111"/>
      <c r="JV251" s="111"/>
      <c r="JW251" s="111"/>
      <c r="JX251" s="111"/>
      <c r="JY251" s="111"/>
      <c r="JZ251" s="111"/>
      <c r="KA251" s="111"/>
      <c r="KB251" s="111"/>
      <c r="KC251" s="111"/>
      <c r="KD251" s="111"/>
      <c r="KE251" s="111"/>
      <c r="KF251" s="111"/>
      <c r="KG251" s="111"/>
      <c r="KH251" s="111"/>
      <c r="KI251" s="111"/>
      <c r="KJ251" s="111"/>
      <c r="KK251" s="111"/>
      <c r="KL251" s="111"/>
      <c r="KM251" s="111"/>
      <c r="KN251" s="111"/>
      <c r="KO251" s="111"/>
      <c r="KP251" s="111"/>
      <c r="KQ251" s="111"/>
      <c r="KR251" s="111"/>
      <c r="KS251" s="111"/>
      <c r="KT251" s="111"/>
      <c r="KU251" s="111"/>
      <c r="KV251" s="111"/>
      <c r="KW251" s="111"/>
      <c r="KX251" s="111"/>
      <c r="KY251" s="111"/>
      <c r="KZ251" s="111"/>
      <c r="LA251" s="111"/>
      <c r="LB251" s="111"/>
      <c r="LC251" s="111"/>
      <c r="LD251" s="111"/>
      <c r="LE251" s="111"/>
      <c r="LF251" s="111"/>
      <c r="LG251" s="111"/>
      <c r="LH251" s="111"/>
      <c r="LI251" s="111"/>
      <c r="LJ251" s="111"/>
      <c r="LK251" s="111"/>
      <c r="LL251" s="111"/>
      <c r="LM251" s="111"/>
      <c r="LN251" s="111"/>
      <c r="LO251" s="111"/>
      <c r="LP251" s="111"/>
      <c r="LQ251" s="111"/>
      <c r="LR251" s="111"/>
      <c r="LS251" s="111"/>
      <c r="LT251" s="111"/>
      <c r="LU251" s="111"/>
      <c r="LV251" s="111"/>
      <c r="LW251" s="111"/>
      <c r="LX251" s="111"/>
      <c r="LY251" s="111"/>
      <c r="LZ251" s="111"/>
      <c r="MA251" s="111"/>
      <c r="MB251" s="111"/>
      <c r="MC251" s="111"/>
      <c r="MD251" s="111"/>
      <c r="ME251" s="111"/>
      <c r="MF251" s="111"/>
      <c r="MG251" s="111"/>
      <c r="MH251" s="111"/>
      <c r="MI251" s="111"/>
      <c r="MJ251" s="111"/>
      <c r="MK251" s="111"/>
      <c r="ML251" s="111"/>
      <c r="MM251" s="111"/>
      <c r="MN251" s="111"/>
      <c r="MO251" s="111"/>
      <c r="MP251" s="111"/>
      <c r="MQ251" s="111"/>
      <c r="MR251" s="111"/>
      <c r="MS251" s="111"/>
      <c r="MT251" s="111"/>
      <c r="MU251" s="111"/>
      <c r="MV251" s="111"/>
      <c r="MW251" s="111"/>
      <c r="MX251" s="111"/>
      <c r="MY251" s="111"/>
      <c r="MZ251" s="111"/>
      <c r="NA251" s="111"/>
      <c r="NB251" s="111"/>
      <c r="NC251" s="111"/>
      <c r="ND251" s="111"/>
      <c r="NE251" s="111"/>
      <c r="NF251" s="111"/>
      <c r="NG251" s="111"/>
      <c r="NH251" s="111"/>
      <c r="NI251" s="111"/>
      <c r="NJ251" s="111"/>
      <c r="NK251" s="111"/>
      <c r="NL251" s="111"/>
      <c r="NM251" s="111"/>
      <c r="NN251" s="111"/>
      <c r="NO251" s="111"/>
      <c r="NP251" s="111"/>
      <c r="NQ251" s="111"/>
      <c r="NR251" s="111"/>
      <c r="NS251" s="111"/>
      <c r="NT251" s="111"/>
      <c r="NU251" s="111"/>
      <c r="NV251" s="111"/>
      <c r="NW251" s="111"/>
      <c r="NX251" s="111"/>
      <c r="NY251" s="111"/>
      <c r="NZ251" s="111"/>
      <c r="OA251" s="111"/>
      <c r="OB251" s="111"/>
      <c r="OC251" s="111"/>
      <c r="OD251" s="111"/>
      <c r="OE251" s="111"/>
      <c r="OF251" s="111"/>
      <c r="OG251" s="111"/>
      <c r="OH251" s="111"/>
      <c r="OI251" s="111"/>
      <c r="OJ251" s="111"/>
      <c r="OK251" s="111"/>
      <c r="OL251" s="111"/>
      <c r="OM251" s="111"/>
      <c r="ON251" s="111"/>
      <c r="OO251" s="111"/>
      <c r="OP251" s="111"/>
      <c r="OQ251" s="111"/>
      <c r="OR251" s="111"/>
      <c r="OS251" s="111"/>
      <c r="OT251" s="111"/>
      <c r="OU251" s="111"/>
      <c r="OV251" s="111"/>
      <c r="OW251" s="111"/>
      <c r="OX251" s="111"/>
      <c r="OY251" s="111"/>
      <c r="OZ251" s="111"/>
      <c r="PA251" s="111"/>
      <c r="PB251" s="111"/>
      <c r="PC251" s="111"/>
      <c r="PD251" s="111"/>
      <c r="PE251" s="111"/>
      <c r="PF251" s="111"/>
      <c r="PG251" s="111"/>
      <c r="PH251" s="111"/>
      <c r="PI251" s="111"/>
      <c r="PJ251" s="111"/>
      <c r="PK251" s="111"/>
      <c r="PL251" s="111"/>
      <c r="PM251" s="111"/>
      <c r="PN251" s="111"/>
      <c r="PO251" s="111"/>
      <c r="PP251" s="111"/>
      <c r="PQ251" s="111"/>
      <c r="PR251" s="111"/>
      <c r="PS251" s="111"/>
      <c r="PT251" s="111"/>
      <c r="PU251" s="111"/>
      <c r="PV251" s="111"/>
      <c r="PW251" s="111"/>
      <c r="PX251" s="111"/>
      <c r="PY251" s="111"/>
      <c r="PZ251" s="111"/>
      <c r="QA251" s="111"/>
      <c r="QB251" s="111"/>
      <c r="QC251" s="111"/>
      <c r="QD251" s="111"/>
      <c r="QE251" s="111"/>
      <c r="QF251" s="111"/>
      <c r="QG251" s="111"/>
      <c r="QH251" s="111"/>
      <c r="QI251" s="111"/>
      <c r="QJ251" s="111"/>
      <c r="QK251" s="111"/>
      <c r="QL251" s="111"/>
      <c r="QM251" s="111"/>
      <c r="QN251" s="111"/>
      <c r="QO251" s="111"/>
      <c r="QP251" s="111"/>
      <c r="QQ251" s="111"/>
      <c r="QR251" s="111"/>
      <c r="QS251" s="111"/>
      <c r="QT251" s="111"/>
      <c r="QU251" s="111"/>
      <c r="QV251" s="111"/>
      <c r="QW251" s="111"/>
      <c r="QX251" s="111"/>
      <c r="QY251" s="111"/>
      <c r="QZ251" s="111"/>
      <c r="RA251" s="111"/>
      <c r="RB251" s="111"/>
      <c r="RC251" s="111"/>
      <c r="RD251" s="111"/>
      <c r="RE251" s="111"/>
      <c r="RF251" s="111"/>
      <c r="RG251" s="111"/>
      <c r="RH251" s="111"/>
      <c r="RI251" s="111"/>
      <c r="RJ251" s="111"/>
      <c r="RK251" s="111"/>
      <c r="RL251" s="111"/>
      <c r="RM251" s="111"/>
      <c r="RN251" s="111"/>
      <c r="RO251" s="111"/>
      <c r="RP251" s="111"/>
      <c r="RQ251" s="111"/>
      <c r="RR251" s="111"/>
      <c r="RS251" s="111"/>
      <c r="RT251" s="111"/>
      <c r="RU251" s="111"/>
      <c r="RV251" s="111"/>
      <c r="RW251" s="111"/>
      <c r="RX251" s="111"/>
      <c r="RY251" s="111"/>
      <c r="RZ251" s="111"/>
      <c r="SA251" s="111"/>
      <c r="SB251" s="111"/>
      <c r="SC251" s="111"/>
      <c r="SD251" s="111"/>
      <c r="SE251" s="111"/>
      <c r="SF251" s="111"/>
      <c r="SG251" s="111"/>
      <c r="SH251" s="111"/>
      <c r="SI251" s="111"/>
      <c r="SJ251" s="111"/>
      <c r="SK251" s="111"/>
      <c r="SL251" s="111"/>
      <c r="SM251" s="111"/>
      <c r="SN251" s="111"/>
      <c r="SO251" s="111"/>
      <c r="SP251" s="111"/>
      <c r="SQ251" s="111"/>
      <c r="SR251" s="111"/>
      <c r="SS251" s="111"/>
      <c r="ST251" s="111"/>
      <c r="SU251" s="111"/>
      <c r="SV251" s="111"/>
      <c r="SW251" s="111"/>
      <c r="SX251" s="111"/>
      <c r="SY251" s="111"/>
      <c r="SZ251" s="111"/>
      <c r="TA251" s="111"/>
      <c r="TB251" s="111"/>
      <c r="TC251" s="111"/>
      <c r="TD251" s="111"/>
      <c r="TE251" s="111"/>
      <c r="TF251" s="111"/>
      <c r="TG251" s="111"/>
      <c r="TH251" s="111"/>
      <c r="TI251" s="111"/>
      <c r="TJ251" s="111"/>
      <c r="TK251" s="111"/>
      <c r="TL251" s="111"/>
      <c r="TM251" s="111"/>
      <c r="TN251" s="111"/>
    </row>
    <row r="252" spans="1:534" x14ac:dyDescent="0.2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7"/>
      <c r="CC252" s="117"/>
      <c r="CD252" s="111"/>
      <c r="CE252" s="111"/>
      <c r="CF252" s="111"/>
      <c r="CG252" s="117"/>
      <c r="CH252" s="117"/>
      <c r="CI252" s="111"/>
      <c r="CJ252" s="111"/>
      <c r="CK252" s="111"/>
      <c r="CL252" s="117"/>
      <c r="CM252" s="111"/>
      <c r="CN252" s="117"/>
      <c r="CO252" s="117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  <c r="DJ252" s="111"/>
      <c r="DK252" s="111"/>
      <c r="DL252" s="111"/>
      <c r="DM252" s="111"/>
      <c r="DN252" s="111"/>
      <c r="DO252" s="111"/>
      <c r="DP252" s="111"/>
      <c r="DQ252" s="111"/>
      <c r="DR252" s="111"/>
      <c r="DS252" s="111"/>
      <c r="DT252" s="111"/>
      <c r="DU252" s="111"/>
      <c r="DV252" s="111"/>
      <c r="DW252" s="111"/>
      <c r="DX252" s="111"/>
      <c r="DY252" s="111"/>
      <c r="DZ252" s="111"/>
      <c r="EA252" s="111"/>
      <c r="EB252" s="111"/>
      <c r="EC252" s="111"/>
      <c r="ED252" s="111"/>
      <c r="EE252" s="111"/>
      <c r="EF252" s="111"/>
      <c r="EG252" s="111"/>
      <c r="EH252" s="111"/>
      <c r="EI252" s="111"/>
      <c r="EJ252" s="111"/>
      <c r="EK252" s="111"/>
      <c r="EL252" s="111"/>
      <c r="EM252" s="111"/>
      <c r="EN252" s="111"/>
      <c r="EO252" s="111"/>
      <c r="EP252" s="111"/>
      <c r="EQ252" s="111"/>
      <c r="ER252" s="111"/>
      <c r="ES252" s="111"/>
      <c r="ET252" s="111"/>
      <c r="EU252" s="111"/>
      <c r="EV252" s="111"/>
      <c r="EW252" s="111"/>
      <c r="EX252" s="111"/>
      <c r="EY252" s="111"/>
      <c r="EZ252" s="111"/>
      <c r="FA252" s="111"/>
      <c r="FB252" s="111"/>
      <c r="FC252" s="111"/>
      <c r="FD252" s="111"/>
      <c r="FE252" s="111"/>
      <c r="FF252" s="111"/>
      <c r="FG252" s="111"/>
      <c r="FH252" s="111"/>
      <c r="FI252" s="111"/>
      <c r="FJ252" s="111"/>
      <c r="FK252" s="111"/>
      <c r="FL252" s="111"/>
      <c r="FM252" s="111"/>
      <c r="FN252" s="111"/>
      <c r="FO252" s="111"/>
      <c r="FP252" s="111"/>
      <c r="FQ252" s="111"/>
      <c r="FR252" s="111"/>
      <c r="FS252" s="111"/>
      <c r="FT252" s="111"/>
      <c r="FU252" s="111"/>
      <c r="FV252" s="111"/>
      <c r="FW252" s="111"/>
      <c r="FX252" s="111"/>
      <c r="FY252" s="111"/>
      <c r="FZ252" s="111"/>
      <c r="GA252" s="111"/>
      <c r="GB252" s="111"/>
      <c r="GC252" s="111"/>
      <c r="GD252" s="111"/>
      <c r="GE252" s="111"/>
      <c r="GF252" s="111"/>
      <c r="GG252" s="111"/>
      <c r="GH252" s="111"/>
      <c r="GI252" s="111"/>
      <c r="GJ252" s="111"/>
      <c r="GK252" s="111"/>
      <c r="GL252" s="111"/>
      <c r="GM252" s="111"/>
      <c r="GN252" s="111"/>
      <c r="GO252" s="111"/>
      <c r="GP252" s="111"/>
      <c r="GQ252" s="111"/>
      <c r="GR252" s="111"/>
      <c r="GS252" s="111"/>
      <c r="GT252" s="111"/>
      <c r="GU252" s="111"/>
      <c r="GV252" s="111"/>
      <c r="GW252" s="111"/>
      <c r="GX252" s="111"/>
      <c r="GY252" s="111"/>
      <c r="GZ252" s="111"/>
      <c r="HA252" s="111"/>
      <c r="HB252" s="111"/>
      <c r="HC252" s="111"/>
      <c r="HD252" s="111"/>
      <c r="HE252" s="111"/>
      <c r="HF252" s="111"/>
      <c r="HG252" s="116"/>
      <c r="HH252" s="111"/>
      <c r="HI252" s="111"/>
      <c r="HJ252" s="111"/>
      <c r="HK252" s="111"/>
      <c r="HL252" s="111"/>
      <c r="HM252" s="111"/>
      <c r="HN252" s="111"/>
      <c r="HO252" s="111"/>
      <c r="HP252" s="111"/>
      <c r="HQ252" s="111"/>
      <c r="HR252" s="111"/>
      <c r="HS252" s="111"/>
      <c r="HT252" s="111"/>
      <c r="HU252" s="111"/>
      <c r="HV252" s="111"/>
      <c r="HW252" s="111"/>
      <c r="HX252" s="111"/>
      <c r="HY252" s="111"/>
      <c r="HZ252" s="111"/>
      <c r="IA252" s="111"/>
      <c r="IB252" s="111"/>
      <c r="IC252" s="111"/>
      <c r="ID252" s="111"/>
      <c r="IE252" s="111"/>
      <c r="IF252" s="111"/>
      <c r="IG252" s="111"/>
      <c r="IH252" s="111"/>
      <c r="II252" s="111"/>
      <c r="IJ252" s="111"/>
      <c r="IK252" s="111"/>
      <c r="IL252" s="111"/>
      <c r="IM252" s="111"/>
      <c r="IN252" s="111"/>
      <c r="IO252" s="111"/>
      <c r="IP252" s="111"/>
      <c r="IQ252" s="111"/>
      <c r="IR252" s="111"/>
      <c r="IS252" s="111"/>
      <c r="IT252" s="111"/>
      <c r="IU252" s="111"/>
      <c r="IV252" s="111"/>
      <c r="IW252" s="111"/>
      <c r="IX252" s="111"/>
      <c r="IY252" s="111"/>
      <c r="IZ252" s="111"/>
      <c r="JA252" s="111"/>
      <c r="JB252" s="111"/>
      <c r="JC252" s="111"/>
      <c r="JD252" s="111"/>
      <c r="JE252" s="111"/>
      <c r="JF252" s="111"/>
      <c r="JG252" s="111"/>
      <c r="JH252" s="111"/>
      <c r="JI252" s="111"/>
      <c r="JJ252" s="111"/>
      <c r="JK252" s="111"/>
      <c r="JL252" s="111"/>
      <c r="JM252" s="111"/>
      <c r="JN252" s="111"/>
      <c r="JO252" s="111"/>
      <c r="JP252" s="111"/>
      <c r="JQ252" s="111"/>
      <c r="JR252" s="111"/>
      <c r="JS252" s="111"/>
      <c r="JT252" s="111"/>
      <c r="JU252" s="111"/>
      <c r="JV252" s="111"/>
      <c r="JW252" s="111"/>
      <c r="JX252" s="111"/>
      <c r="JY252" s="111"/>
      <c r="JZ252" s="111"/>
      <c r="KA252" s="111"/>
      <c r="KB252" s="111"/>
      <c r="KC252" s="111"/>
      <c r="KD252" s="111"/>
      <c r="KE252" s="111"/>
      <c r="KF252" s="111"/>
      <c r="KG252" s="111"/>
      <c r="KH252" s="111"/>
      <c r="KI252" s="111"/>
      <c r="KJ252" s="111"/>
      <c r="KK252" s="111"/>
      <c r="KL252" s="111"/>
      <c r="KM252" s="111"/>
      <c r="KN252" s="111"/>
      <c r="KO252" s="111"/>
      <c r="KP252" s="111"/>
      <c r="KQ252" s="111"/>
      <c r="KR252" s="111"/>
      <c r="KS252" s="111"/>
      <c r="KT252" s="111"/>
      <c r="KU252" s="111"/>
      <c r="KV252" s="111"/>
      <c r="KW252" s="111"/>
      <c r="KX252" s="111"/>
      <c r="KY252" s="111"/>
      <c r="KZ252" s="111"/>
      <c r="LA252" s="111"/>
      <c r="LB252" s="111"/>
      <c r="LC252" s="111"/>
      <c r="LD252" s="111"/>
      <c r="LE252" s="111"/>
      <c r="LF252" s="111"/>
      <c r="LG252" s="111"/>
      <c r="LH252" s="111"/>
      <c r="LI252" s="111"/>
      <c r="LJ252" s="111"/>
      <c r="LK252" s="111"/>
      <c r="LL252" s="111"/>
      <c r="LM252" s="111"/>
      <c r="LN252" s="111"/>
      <c r="LO252" s="111"/>
      <c r="LP252" s="111"/>
      <c r="LQ252" s="111"/>
      <c r="LR252" s="111"/>
      <c r="LS252" s="111"/>
      <c r="LT252" s="111"/>
      <c r="LU252" s="111"/>
      <c r="LV252" s="111"/>
      <c r="LW252" s="111"/>
      <c r="LX252" s="111"/>
      <c r="LY252" s="111"/>
      <c r="LZ252" s="111"/>
      <c r="MA252" s="111"/>
      <c r="MB252" s="111"/>
      <c r="MC252" s="111"/>
      <c r="MD252" s="111"/>
      <c r="ME252" s="111"/>
      <c r="MF252" s="111"/>
      <c r="MG252" s="111"/>
      <c r="MH252" s="111"/>
      <c r="MI252" s="111"/>
      <c r="MJ252" s="111"/>
      <c r="MK252" s="111"/>
      <c r="ML252" s="111"/>
      <c r="MM252" s="111"/>
      <c r="MN252" s="111"/>
      <c r="MO252" s="111"/>
      <c r="MP252" s="111"/>
      <c r="MQ252" s="111"/>
      <c r="MR252" s="111"/>
      <c r="MS252" s="111"/>
      <c r="MT252" s="111"/>
      <c r="MU252" s="111"/>
      <c r="MV252" s="111"/>
      <c r="MW252" s="111"/>
      <c r="MX252" s="111"/>
      <c r="MY252" s="111"/>
      <c r="MZ252" s="111"/>
      <c r="NA252" s="111"/>
      <c r="NB252" s="111"/>
      <c r="NC252" s="111"/>
      <c r="ND252" s="111"/>
      <c r="NE252" s="111"/>
      <c r="NF252" s="111"/>
      <c r="NG252" s="111"/>
      <c r="NH252" s="111"/>
      <c r="NI252" s="111"/>
      <c r="NJ252" s="111"/>
      <c r="NK252" s="111"/>
      <c r="NL252" s="111"/>
      <c r="NM252" s="111"/>
      <c r="NN252" s="111"/>
      <c r="NO252" s="111"/>
      <c r="NP252" s="111"/>
      <c r="NQ252" s="111"/>
      <c r="NR252" s="111"/>
      <c r="NS252" s="111"/>
      <c r="NT252" s="111"/>
      <c r="NU252" s="111"/>
      <c r="NV252" s="111"/>
      <c r="NW252" s="111"/>
      <c r="NX252" s="111"/>
      <c r="NY252" s="111"/>
      <c r="NZ252" s="111"/>
      <c r="OA252" s="111"/>
      <c r="OB252" s="111"/>
      <c r="OC252" s="111"/>
      <c r="OD252" s="111"/>
      <c r="OE252" s="111"/>
      <c r="OF252" s="111"/>
      <c r="OG252" s="111"/>
      <c r="OH252" s="111"/>
      <c r="OI252" s="111"/>
      <c r="OJ252" s="111"/>
      <c r="OK252" s="111"/>
      <c r="OL252" s="111"/>
      <c r="OM252" s="111"/>
      <c r="ON252" s="111"/>
      <c r="OO252" s="111"/>
      <c r="OP252" s="111"/>
      <c r="OQ252" s="111"/>
      <c r="OR252" s="111"/>
      <c r="OS252" s="111"/>
      <c r="OT252" s="111"/>
      <c r="OU252" s="111"/>
      <c r="OV252" s="111"/>
      <c r="OW252" s="111"/>
      <c r="OX252" s="111"/>
      <c r="OY252" s="111"/>
      <c r="OZ252" s="111"/>
      <c r="PA252" s="111"/>
      <c r="PB252" s="111"/>
      <c r="PC252" s="111"/>
      <c r="PD252" s="111"/>
      <c r="PE252" s="111"/>
      <c r="PF252" s="111"/>
      <c r="PG252" s="111"/>
      <c r="PH252" s="111"/>
      <c r="PI252" s="111"/>
      <c r="PJ252" s="111"/>
      <c r="PK252" s="111"/>
      <c r="PL252" s="111"/>
      <c r="PM252" s="111"/>
      <c r="PN252" s="111"/>
      <c r="PO252" s="111"/>
      <c r="PP252" s="111"/>
      <c r="PQ252" s="111"/>
      <c r="PR252" s="111"/>
      <c r="PS252" s="111"/>
      <c r="PT252" s="111"/>
      <c r="PU252" s="111"/>
      <c r="PV252" s="111"/>
      <c r="PW252" s="111"/>
      <c r="PX252" s="111"/>
      <c r="PY252" s="111"/>
      <c r="PZ252" s="111"/>
      <c r="QA252" s="111"/>
      <c r="QB252" s="111"/>
      <c r="QC252" s="111"/>
      <c r="QD252" s="111"/>
      <c r="QE252" s="111"/>
      <c r="QF252" s="111"/>
      <c r="QG252" s="111"/>
      <c r="QH252" s="111"/>
      <c r="QI252" s="111"/>
      <c r="QJ252" s="111"/>
      <c r="QK252" s="111"/>
      <c r="QL252" s="111"/>
      <c r="QM252" s="111"/>
      <c r="QN252" s="111"/>
      <c r="QO252" s="111"/>
      <c r="QP252" s="111"/>
      <c r="QQ252" s="111"/>
      <c r="QR252" s="111"/>
      <c r="QS252" s="111"/>
      <c r="QT252" s="111"/>
      <c r="QU252" s="111"/>
      <c r="QV252" s="111"/>
      <c r="QW252" s="111"/>
      <c r="QX252" s="111"/>
      <c r="QY252" s="111"/>
      <c r="QZ252" s="111"/>
      <c r="RA252" s="111"/>
      <c r="RB252" s="111"/>
      <c r="RC252" s="111"/>
      <c r="RD252" s="111"/>
      <c r="RE252" s="111"/>
      <c r="RF252" s="111"/>
      <c r="RG252" s="111"/>
      <c r="RH252" s="111"/>
      <c r="RI252" s="111"/>
      <c r="RJ252" s="111"/>
      <c r="RK252" s="111"/>
      <c r="RL252" s="111"/>
      <c r="RM252" s="111"/>
      <c r="RN252" s="111"/>
      <c r="RO252" s="111"/>
      <c r="RP252" s="111"/>
      <c r="RQ252" s="111"/>
      <c r="RR252" s="111"/>
      <c r="RS252" s="111"/>
      <c r="RT252" s="111"/>
      <c r="RU252" s="111"/>
      <c r="RV252" s="111"/>
      <c r="RW252" s="111"/>
      <c r="RX252" s="111"/>
      <c r="RY252" s="111"/>
      <c r="RZ252" s="111"/>
      <c r="SA252" s="111"/>
      <c r="SB252" s="111"/>
      <c r="SC252" s="111"/>
      <c r="SD252" s="111"/>
      <c r="SE252" s="111"/>
      <c r="SF252" s="111"/>
      <c r="SG252" s="111"/>
      <c r="SH252" s="111"/>
      <c r="SI252" s="111"/>
      <c r="SJ252" s="111"/>
      <c r="SK252" s="111"/>
      <c r="SL252" s="111"/>
      <c r="SM252" s="111"/>
      <c r="SN252" s="111"/>
      <c r="SO252" s="111"/>
      <c r="SP252" s="111"/>
      <c r="SQ252" s="111"/>
      <c r="SR252" s="111"/>
      <c r="SS252" s="111"/>
      <c r="ST252" s="111"/>
      <c r="SU252" s="111"/>
      <c r="SV252" s="111"/>
      <c r="SW252" s="111"/>
      <c r="SX252" s="111"/>
      <c r="SY252" s="111"/>
      <c r="SZ252" s="111"/>
      <c r="TA252" s="111"/>
      <c r="TB252" s="111"/>
      <c r="TC252" s="111"/>
      <c r="TD252" s="111"/>
      <c r="TE252" s="111"/>
      <c r="TF252" s="111"/>
      <c r="TG252" s="111"/>
      <c r="TH252" s="111"/>
      <c r="TI252" s="111"/>
      <c r="TJ252" s="111"/>
      <c r="TK252" s="111"/>
      <c r="TL252" s="111"/>
      <c r="TM252" s="111"/>
      <c r="TN252" s="111"/>
    </row>
    <row r="253" spans="1:534" x14ac:dyDescent="0.2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7"/>
      <c r="CC253" s="117"/>
      <c r="CD253" s="111"/>
      <c r="CE253" s="111"/>
      <c r="CF253" s="111"/>
      <c r="CG253" s="117"/>
      <c r="CH253" s="117"/>
      <c r="CI253" s="111"/>
      <c r="CJ253" s="111"/>
      <c r="CK253" s="111"/>
      <c r="CL253" s="117"/>
      <c r="CM253" s="111"/>
      <c r="CN253" s="117"/>
      <c r="CO253" s="117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  <c r="DJ253" s="111"/>
      <c r="DK253" s="111"/>
      <c r="DL253" s="111"/>
      <c r="DM253" s="111"/>
      <c r="DN253" s="111"/>
      <c r="DO253" s="111"/>
      <c r="DP253" s="111"/>
      <c r="DQ253" s="111"/>
      <c r="DR253" s="111"/>
      <c r="DS253" s="111"/>
      <c r="DT253" s="111"/>
      <c r="DU253" s="111"/>
      <c r="DV253" s="111"/>
      <c r="DW253" s="111"/>
      <c r="DX253" s="111"/>
      <c r="DY253" s="111"/>
      <c r="DZ253" s="111"/>
      <c r="EA253" s="111"/>
      <c r="EB253" s="111"/>
      <c r="EC253" s="111"/>
      <c r="ED253" s="111"/>
      <c r="EE253" s="111"/>
      <c r="EF253" s="111"/>
      <c r="EG253" s="111"/>
      <c r="EH253" s="111"/>
      <c r="EI253" s="111"/>
      <c r="EJ253" s="111"/>
      <c r="EK253" s="111"/>
      <c r="EL253" s="111"/>
      <c r="EM253" s="111"/>
      <c r="EN253" s="111"/>
      <c r="EO253" s="111"/>
      <c r="EP253" s="111"/>
      <c r="EQ253" s="111"/>
      <c r="ER253" s="111"/>
      <c r="ES253" s="111"/>
      <c r="ET253" s="111"/>
      <c r="EU253" s="111"/>
      <c r="EV253" s="111"/>
      <c r="EW253" s="111"/>
      <c r="EX253" s="111"/>
      <c r="EY253" s="111"/>
      <c r="EZ253" s="111"/>
      <c r="FA253" s="111"/>
      <c r="FB253" s="111"/>
      <c r="FC253" s="111"/>
      <c r="FD253" s="111"/>
      <c r="FE253" s="111"/>
      <c r="FF253" s="111"/>
      <c r="FG253" s="111"/>
      <c r="FH253" s="111"/>
      <c r="FI253" s="111"/>
      <c r="FJ253" s="111"/>
      <c r="FK253" s="111"/>
      <c r="FL253" s="111"/>
      <c r="FM253" s="111"/>
      <c r="FN253" s="111"/>
      <c r="FO253" s="111"/>
      <c r="FP253" s="111"/>
      <c r="FQ253" s="111"/>
      <c r="FR253" s="111"/>
      <c r="FS253" s="111"/>
      <c r="FT253" s="111"/>
      <c r="FU253" s="111"/>
      <c r="FV253" s="111"/>
      <c r="FW253" s="111"/>
      <c r="FX253" s="111"/>
      <c r="FY253" s="111"/>
      <c r="FZ253" s="111"/>
      <c r="GA253" s="111"/>
      <c r="GB253" s="111"/>
      <c r="GC253" s="111"/>
      <c r="GD253" s="111"/>
      <c r="GE253" s="111"/>
      <c r="GF253" s="111"/>
      <c r="GG253" s="111"/>
      <c r="GH253" s="111"/>
      <c r="GI253" s="111"/>
      <c r="GJ253" s="111"/>
      <c r="GK253" s="111"/>
      <c r="GL253" s="111"/>
      <c r="GM253" s="111"/>
      <c r="GN253" s="111"/>
      <c r="GO253" s="111"/>
      <c r="GP253" s="111"/>
      <c r="GQ253" s="111"/>
      <c r="GR253" s="111"/>
      <c r="GS253" s="111"/>
      <c r="GT253" s="111"/>
      <c r="GU253" s="111"/>
      <c r="GV253" s="111"/>
      <c r="GW253" s="111"/>
      <c r="GX253" s="111"/>
      <c r="GY253" s="111"/>
      <c r="GZ253" s="111"/>
      <c r="HA253" s="111"/>
      <c r="HB253" s="111"/>
      <c r="HC253" s="111"/>
      <c r="HD253" s="111"/>
      <c r="HE253" s="111"/>
      <c r="HF253" s="111"/>
      <c r="HG253" s="116"/>
      <c r="HH253" s="111"/>
      <c r="HI253" s="111"/>
      <c r="HJ253" s="111"/>
      <c r="HK253" s="111"/>
      <c r="HL253" s="111"/>
      <c r="HM253" s="111"/>
      <c r="HN253" s="111"/>
      <c r="HO253" s="111"/>
      <c r="HP253" s="111"/>
      <c r="HQ253" s="111"/>
      <c r="HR253" s="111"/>
      <c r="HS253" s="111"/>
      <c r="HT253" s="111"/>
      <c r="HU253" s="111"/>
      <c r="HV253" s="111"/>
      <c r="HW253" s="111"/>
      <c r="HX253" s="111"/>
      <c r="HY253" s="111"/>
      <c r="HZ253" s="111"/>
      <c r="IA253" s="111"/>
      <c r="IB253" s="111"/>
      <c r="IC253" s="111"/>
      <c r="ID253" s="111"/>
      <c r="IE253" s="111"/>
      <c r="IF253" s="111"/>
      <c r="IG253" s="111"/>
      <c r="IH253" s="111"/>
      <c r="II253" s="111"/>
      <c r="IJ253" s="111"/>
      <c r="IK253" s="111"/>
      <c r="IL253" s="111"/>
      <c r="IM253" s="111"/>
      <c r="IN253" s="111"/>
      <c r="IO253" s="111"/>
      <c r="IP253" s="111"/>
      <c r="IQ253" s="111"/>
      <c r="IR253" s="111"/>
      <c r="IS253" s="111"/>
      <c r="IT253" s="111"/>
      <c r="IU253" s="111"/>
      <c r="IV253" s="111"/>
      <c r="IW253" s="111"/>
      <c r="IX253" s="111"/>
      <c r="IY253" s="111"/>
      <c r="IZ253" s="111"/>
      <c r="JA253" s="111"/>
      <c r="JB253" s="111"/>
      <c r="JC253" s="111"/>
      <c r="JD253" s="111"/>
      <c r="JE253" s="111"/>
      <c r="JF253" s="111"/>
      <c r="JG253" s="111"/>
      <c r="JH253" s="111"/>
      <c r="JI253" s="111"/>
      <c r="JJ253" s="111"/>
      <c r="JK253" s="111"/>
      <c r="JL253" s="111"/>
      <c r="JM253" s="111"/>
      <c r="JN253" s="111"/>
      <c r="JO253" s="111"/>
      <c r="JP253" s="111"/>
      <c r="JQ253" s="111"/>
      <c r="JR253" s="111"/>
      <c r="JS253" s="111"/>
      <c r="JT253" s="111"/>
      <c r="JU253" s="111"/>
      <c r="JV253" s="111"/>
      <c r="JW253" s="111"/>
      <c r="JX253" s="111"/>
      <c r="JY253" s="111"/>
      <c r="JZ253" s="111"/>
      <c r="KA253" s="111"/>
      <c r="KB253" s="111"/>
      <c r="KC253" s="111"/>
      <c r="KD253" s="111"/>
      <c r="KE253" s="111"/>
      <c r="KF253" s="111"/>
      <c r="KG253" s="111"/>
      <c r="KH253" s="111"/>
      <c r="KI253" s="111"/>
      <c r="KJ253" s="111"/>
      <c r="KK253" s="111"/>
      <c r="KL253" s="111"/>
      <c r="KM253" s="111"/>
      <c r="KN253" s="111"/>
      <c r="KO253" s="111"/>
      <c r="KP253" s="111"/>
      <c r="KQ253" s="111"/>
      <c r="KR253" s="111"/>
      <c r="KS253" s="111"/>
      <c r="KT253" s="111"/>
      <c r="KU253" s="111"/>
      <c r="KV253" s="111"/>
      <c r="KW253" s="111"/>
      <c r="KX253" s="111"/>
      <c r="KY253" s="111"/>
      <c r="KZ253" s="111"/>
      <c r="LA253" s="111"/>
      <c r="LB253" s="111"/>
      <c r="LC253" s="111"/>
      <c r="LD253" s="111"/>
      <c r="LE253" s="111"/>
      <c r="LF253" s="111"/>
      <c r="LG253" s="111"/>
      <c r="LH253" s="111"/>
      <c r="LI253" s="111"/>
      <c r="LJ253" s="111"/>
      <c r="LK253" s="111"/>
      <c r="LL253" s="111"/>
      <c r="LM253" s="111"/>
      <c r="LN253" s="111"/>
      <c r="LO253" s="111"/>
      <c r="LP253" s="111"/>
      <c r="LQ253" s="111"/>
      <c r="LR253" s="111"/>
      <c r="LS253" s="111"/>
      <c r="LT253" s="111"/>
      <c r="LU253" s="111"/>
      <c r="LV253" s="111"/>
      <c r="LW253" s="111"/>
      <c r="LX253" s="111"/>
      <c r="LY253" s="111"/>
      <c r="LZ253" s="111"/>
      <c r="MA253" s="111"/>
      <c r="MB253" s="111"/>
      <c r="MC253" s="111"/>
      <c r="MD253" s="111"/>
      <c r="ME253" s="111"/>
      <c r="MF253" s="111"/>
      <c r="MG253" s="111"/>
      <c r="MH253" s="111"/>
      <c r="MI253" s="111"/>
      <c r="MJ253" s="111"/>
      <c r="MK253" s="111"/>
      <c r="ML253" s="111"/>
      <c r="MM253" s="111"/>
      <c r="MN253" s="111"/>
      <c r="MO253" s="111"/>
      <c r="MP253" s="111"/>
      <c r="MQ253" s="111"/>
      <c r="MR253" s="111"/>
      <c r="MS253" s="111"/>
      <c r="MT253" s="111"/>
      <c r="MU253" s="111"/>
      <c r="MV253" s="111"/>
      <c r="MW253" s="111"/>
      <c r="MX253" s="111"/>
      <c r="MY253" s="111"/>
      <c r="MZ253" s="111"/>
      <c r="NA253" s="111"/>
      <c r="NB253" s="111"/>
      <c r="NC253" s="111"/>
      <c r="ND253" s="111"/>
      <c r="NE253" s="111"/>
      <c r="NF253" s="111"/>
      <c r="NG253" s="111"/>
      <c r="NH253" s="111"/>
      <c r="NI253" s="111"/>
      <c r="NJ253" s="111"/>
      <c r="NK253" s="111"/>
      <c r="NL253" s="111"/>
      <c r="NM253" s="111"/>
      <c r="NN253" s="111"/>
      <c r="NO253" s="111"/>
      <c r="NP253" s="111"/>
      <c r="NQ253" s="111"/>
      <c r="NR253" s="111"/>
      <c r="NS253" s="111"/>
      <c r="NT253" s="111"/>
      <c r="NU253" s="111"/>
      <c r="NV253" s="111"/>
      <c r="NW253" s="111"/>
      <c r="NX253" s="111"/>
      <c r="NY253" s="111"/>
      <c r="NZ253" s="111"/>
      <c r="OA253" s="111"/>
      <c r="OB253" s="111"/>
      <c r="OC253" s="111"/>
      <c r="OD253" s="111"/>
      <c r="OE253" s="111"/>
      <c r="OF253" s="111"/>
      <c r="OG253" s="111"/>
      <c r="OH253" s="111"/>
      <c r="OI253" s="111"/>
      <c r="OJ253" s="111"/>
      <c r="OK253" s="111"/>
      <c r="OL253" s="111"/>
      <c r="OM253" s="111"/>
      <c r="ON253" s="111"/>
      <c r="OO253" s="111"/>
      <c r="OP253" s="111"/>
      <c r="OQ253" s="111"/>
      <c r="OR253" s="111"/>
      <c r="OS253" s="111"/>
      <c r="OT253" s="111"/>
      <c r="OU253" s="111"/>
      <c r="OV253" s="111"/>
      <c r="OW253" s="111"/>
      <c r="OX253" s="111"/>
      <c r="OY253" s="111"/>
      <c r="OZ253" s="111"/>
      <c r="PA253" s="111"/>
      <c r="PB253" s="111"/>
      <c r="PC253" s="111"/>
      <c r="PD253" s="111"/>
      <c r="PE253" s="111"/>
      <c r="PF253" s="111"/>
      <c r="PG253" s="111"/>
      <c r="PH253" s="111"/>
      <c r="PI253" s="111"/>
      <c r="PJ253" s="111"/>
      <c r="PK253" s="111"/>
      <c r="PL253" s="111"/>
      <c r="PM253" s="111"/>
      <c r="PN253" s="111"/>
      <c r="PO253" s="111"/>
      <c r="PP253" s="111"/>
      <c r="PQ253" s="111"/>
      <c r="PR253" s="111"/>
      <c r="PS253" s="111"/>
      <c r="PT253" s="111"/>
      <c r="PU253" s="111"/>
      <c r="PV253" s="111"/>
      <c r="PW253" s="111"/>
      <c r="PX253" s="111"/>
      <c r="PY253" s="111"/>
      <c r="PZ253" s="111"/>
      <c r="QA253" s="111"/>
      <c r="QB253" s="111"/>
      <c r="QC253" s="111"/>
      <c r="QD253" s="111"/>
      <c r="QE253" s="111"/>
      <c r="QF253" s="111"/>
      <c r="QG253" s="111"/>
      <c r="QH253" s="111"/>
      <c r="QI253" s="111"/>
      <c r="QJ253" s="111"/>
      <c r="QK253" s="111"/>
      <c r="QL253" s="111"/>
      <c r="QM253" s="111"/>
      <c r="QN253" s="111"/>
      <c r="QO253" s="111"/>
      <c r="QP253" s="111"/>
      <c r="QQ253" s="111"/>
      <c r="QR253" s="111"/>
      <c r="QS253" s="111"/>
      <c r="QT253" s="111"/>
      <c r="QU253" s="111"/>
      <c r="QV253" s="111"/>
      <c r="QW253" s="111"/>
      <c r="QX253" s="111"/>
      <c r="QY253" s="111"/>
      <c r="QZ253" s="111"/>
      <c r="RA253" s="111"/>
      <c r="RB253" s="111"/>
      <c r="RC253" s="111"/>
      <c r="RD253" s="111"/>
      <c r="RE253" s="111"/>
      <c r="RF253" s="111"/>
      <c r="RG253" s="111"/>
      <c r="RH253" s="111"/>
      <c r="RI253" s="111"/>
      <c r="RJ253" s="111"/>
      <c r="RK253" s="111"/>
      <c r="RL253" s="111"/>
      <c r="RM253" s="111"/>
      <c r="RN253" s="111"/>
      <c r="RO253" s="111"/>
      <c r="RP253" s="111"/>
      <c r="RQ253" s="111"/>
      <c r="RR253" s="111"/>
      <c r="RS253" s="111"/>
      <c r="RT253" s="111"/>
      <c r="RU253" s="111"/>
      <c r="RV253" s="111"/>
      <c r="RW253" s="111"/>
      <c r="RX253" s="111"/>
      <c r="RY253" s="111"/>
      <c r="RZ253" s="111"/>
      <c r="SA253" s="111"/>
      <c r="SB253" s="111"/>
      <c r="SC253" s="111"/>
      <c r="SD253" s="111"/>
      <c r="SE253" s="111"/>
      <c r="SF253" s="111"/>
      <c r="SG253" s="111"/>
      <c r="SH253" s="111"/>
      <c r="SI253" s="111"/>
      <c r="SJ253" s="111"/>
      <c r="SK253" s="111"/>
      <c r="SL253" s="111"/>
      <c r="SM253" s="111"/>
      <c r="SN253" s="111"/>
      <c r="SO253" s="111"/>
      <c r="SP253" s="111"/>
      <c r="SQ253" s="111"/>
      <c r="SR253" s="111"/>
      <c r="SS253" s="111"/>
      <c r="ST253" s="111"/>
      <c r="SU253" s="111"/>
      <c r="SV253" s="111"/>
      <c r="SW253" s="111"/>
      <c r="SX253" s="111"/>
      <c r="SY253" s="111"/>
      <c r="SZ253" s="111"/>
      <c r="TA253" s="111"/>
      <c r="TB253" s="111"/>
      <c r="TC253" s="111"/>
      <c r="TD253" s="111"/>
      <c r="TE253" s="111"/>
      <c r="TF253" s="111"/>
      <c r="TG253" s="111"/>
      <c r="TH253" s="111"/>
      <c r="TI253" s="111"/>
      <c r="TJ253" s="111"/>
      <c r="TK253" s="111"/>
      <c r="TL253" s="111"/>
      <c r="TM253" s="111"/>
      <c r="TN253" s="111"/>
    </row>
    <row r="254" spans="1:534" x14ac:dyDescent="0.2">
      <c r="A254" s="111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7"/>
      <c r="CC254" s="117"/>
      <c r="CD254" s="111"/>
      <c r="CE254" s="111"/>
      <c r="CF254" s="111"/>
      <c r="CG254" s="117"/>
      <c r="CH254" s="117"/>
      <c r="CI254" s="111"/>
      <c r="CJ254" s="111"/>
      <c r="CK254" s="111"/>
      <c r="CL254" s="117"/>
      <c r="CM254" s="111"/>
      <c r="CN254" s="117"/>
      <c r="CO254" s="117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  <c r="DJ254" s="111"/>
      <c r="DK254" s="111"/>
      <c r="DL254" s="111"/>
      <c r="DM254" s="111"/>
      <c r="DN254" s="111"/>
      <c r="DO254" s="111"/>
      <c r="DP254" s="111"/>
      <c r="DQ254" s="111"/>
      <c r="DR254" s="111"/>
      <c r="DS254" s="111"/>
      <c r="DT254" s="111"/>
      <c r="DU254" s="111"/>
      <c r="DV254" s="111"/>
      <c r="DW254" s="111"/>
      <c r="DX254" s="111"/>
      <c r="DY254" s="111"/>
      <c r="DZ254" s="111"/>
      <c r="EA254" s="111"/>
      <c r="EB254" s="111"/>
      <c r="EC254" s="111"/>
      <c r="ED254" s="111"/>
      <c r="EE254" s="111"/>
      <c r="EF254" s="111"/>
      <c r="EG254" s="111"/>
      <c r="EH254" s="111"/>
      <c r="EI254" s="111"/>
      <c r="EJ254" s="111"/>
      <c r="EK254" s="111"/>
      <c r="EL254" s="111"/>
      <c r="EM254" s="111"/>
      <c r="EN254" s="111"/>
      <c r="EO254" s="111"/>
      <c r="EP254" s="111"/>
      <c r="EQ254" s="111"/>
      <c r="ER254" s="111"/>
      <c r="ES254" s="111"/>
      <c r="ET254" s="111"/>
      <c r="EU254" s="111"/>
      <c r="EV254" s="111"/>
      <c r="EW254" s="111"/>
      <c r="EX254" s="111"/>
      <c r="EY254" s="111"/>
      <c r="EZ254" s="111"/>
      <c r="FA254" s="111"/>
      <c r="FB254" s="111"/>
      <c r="FC254" s="111"/>
      <c r="FD254" s="111"/>
      <c r="FE254" s="111"/>
      <c r="FF254" s="111"/>
      <c r="FG254" s="111"/>
      <c r="FH254" s="111"/>
      <c r="FI254" s="111"/>
      <c r="FJ254" s="111"/>
      <c r="FK254" s="111"/>
      <c r="FL254" s="111"/>
      <c r="FM254" s="111"/>
      <c r="FN254" s="111"/>
      <c r="FO254" s="111"/>
      <c r="FP254" s="111"/>
      <c r="FQ254" s="111"/>
      <c r="FR254" s="111"/>
      <c r="FS254" s="111"/>
      <c r="FT254" s="111"/>
      <c r="FU254" s="111"/>
      <c r="FV254" s="111"/>
      <c r="FW254" s="111"/>
      <c r="FX254" s="111"/>
      <c r="FY254" s="111"/>
      <c r="FZ254" s="111"/>
      <c r="GA254" s="111"/>
      <c r="GB254" s="111"/>
      <c r="GC254" s="111"/>
      <c r="GD254" s="111"/>
      <c r="GE254" s="111"/>
      <c r="GF254" s="111"/>
      <c r="GG254" s="111"/>
      <c r="GH254" s="111"/>
      <c r="GI254" s="111"/>
      <c r="GJ254" s="111"/>
      <c r="GK254" s="111"/>
      <c r="GL254" s="111"/>
      <c r="GM254" s="111"/>
      <c r="GN254" s="111"/>
      <c r="GO254" s="111"/>
      <c r="GP254" s="111"/>
      <c r="GQ254" s="111"/>
      <c r="GR254" s="111"/>
      <c r="GS254" s="111"/>
      <c r="GT254" s="111"/>
      <c r="GU254" s="111"/>
      <c r="GV254" s="111"/>
      <c r="GW254" s="111"/>
      <c r="GX254" s="111"/>
      <c r="GY254" s="111"/>
      <c r="GZ254" s="111"/>
      <c r="HA254" s="111"/>
      <c r="HB254" s="111"/>
      <c r="HC254" s="111"/>
      <c r="HD254" s="111"/>
      <c r="HE254" s="111"/>
      <c r="HF254" s="111"/>
      <c r="HG254" s="116"/>
      <c r="HH254" s="111"/>
      <c r="HI254" s="111"/>
      <c r="HJ254" s="111"/>
      <c r="HK254" s="111"/>
      <c r="HL254" s="111"/>
      <c r="HM254" s="111"/>
      <c r="HN254" s="111"/>
      <c r="HO254" s="111"/>
      <c r="HP254" s="111"/>
      <c r="HQ254" s="111"/>
      <c r="HR254" s="111"/>
      <c r="HS254" s="111"/>
      <c r="HT254" s="111"/>
      <c r="HU254" s="111"/>
      <c r="HV254" s="111"/>
      <c r="HW254" s="111"/>
      <c r="HX254" s="111"/>
      <c r="HY254" s="111"/>
      <c r="HZ254" s="111"/>
      <c r="IA254" s="111"/>
      <c r="IB254" s="111"/>
      <c r="IC254" s="111"/>
      <c r="ID254" s="111"/>
      <c r="IE254" s="111"/>
      <c r="IF254" s="111"/>
      <c r="IG254" s="111"/>
      <c r="IH254" s="111"/>
      <c r="II254" s="111"/>
      <c r="IJ254" s="111"/>
      <c r="IK254" s="111"/>
      <c r="IL254" s="111"/>
      <c r="IM254" s="111"/>
      <c r="IN254" s="111"/>
      <c r="IO254" s="111"/>
      <c r="IP254" s="111"/>
      <c r="IQ254" s="111"/>
      <c r="IR254" s="111"/>
      <c r="IS254" s="111"/>
      <c r="IT254" s="111"/>
      <c r="IU254" s="111"/>
      <c r="IV254" s="111"/>
      <c r="IW254" s="111"/>
      <c r="IX254" s="111"/>
      <c r="IY254" s="111"/>
      <c r="IZ254" s="111"/>
      <c r="JA254" s="111"/>
      <c r="JB254" s="111"/>
      <c r="JC254" s="111"/>
      <c r="JD254" s="111"/>
      <c r="JE254" s="111"/>
      <c r="JF254" s="111"/>
      <c r="JG254" s="111"/>
      <c r="JH254" s="111"/>
      <c r="JI254" s="111"/>
      <c r="JJ254" s="111"/>
      <c r="JK254" s="111"/>
      <c r="JL254" s="111"/>
      <c r="JM254" s="111"/>
      <c r="JN254" s="111"/>
      <c r="JO254" s="111"/>
      <c r="JP254" s="111"/>
      <c r="JQ254" s="111"/>
      <c r="JR254" s="111"/>
      <c r="JS254" s="111"/>
      <c r="JT254" s="111"/>
      <c r="JU254" s="111"/>
      <c r="JV254" s="111"/>
      <c r="JW254" s="111"/>
      <c r="JX254" s="111"/>
      <c r="JY254" s="111"/>
      <c r="JZ254" s="111"/>
      <c r="KA254" s="111"/>
      <c r="KB254" s="111"/>
      <c r="KC254" s="111"/>
      <c r="KD254" s="111"/>
      <c r="KE254" s="111"/>
      <c r="KF254" s="111"/>
      <c r="KG254" s="111"/>
      <c r="KH254" s="111"/>
      <c r="KI254" s="111"/>
      <c r="KJ254" s="111"/>
      <c r="KK254" s="111"/>
      <c r="KL254" s="111"/>
      <c r="KM254" s="111"/>
      <c r="KN254" s="111"/>
      <c r="KO254" s="111"/>
      <c r="KP254" s="111"/>
      <c r="KQ254" s="111"/>
      <c r="KR254" s="111"/>
      <c r="KS254" s="111"/>
      <c r="KT254" s="111"/>
      <c r="KU254" s="111"/>
      <c r="KV254" s="111"/>
      <c r="KW254" s="111"/>
      <c r="KX254" s="111"/>
      <c r="KY254" s="111"/>
      <c r="KZ254" s="111"/>
      <c r="LA254" s="111"/>
      <c r="LB254" s="111"/>
      <c r="LC254" s="111"/>
      <c r="LD254" s="111"/>
      <c r="LE254" s="111"/>
      <c r="LF254" s="111"/>
      <c r="LG254" s="111"/>
      <c r="LH254" s="111"/>
      <c r="LI254" s="111"/>
      <c r="LJ254" s="111"/>
      <c r="LK254" s="111"/>
      <c r="LL254" s="111"/>
      <c r="LM254" s="111"/>
      <c r="LN254" s="111"/>
      <c r="LO254" s="111"/>
      <c r="LP254" s="111"/>
      <c r="LQ254" s="111"/>
      <c r="LR254" s="111"/>
      <c r="LS254" s="111"/>
      <c r="LT254" s="111"/>
      <c r="LU254" s="111"/>
      <c r="LV254" s="111"/>
      <c r="LW254" s="111"/>
      <c r="LX254" s="111"/>
      <c r="LY254" s="111"/>
      <c r="LZ254" s="111"/>
      <c r="MA254" s="111"/>
      <c r="MB254" s="111"/>
      <c r="MC254" s="111"/>
      <c r="MD254" s="111"/>
      <c r="ME254" s="111"/>
      <c r="MF254" s="111"/>
      <c r="MG254" s="111"/>
      <c r="MH254" s="111"/>
      <c r="MI254" s="111"/>
      <c r="MJ254" s="111"/>
      <c r="MK254" s="111"/>
      <c r="ML254" s="111"/>
      <c r="MM254" s="111"/>
      <c r="MN254" s="111"/>
      <c r="MO254" s="111"/>
      <c r="MP254" s="111"/>
      <c r="MQ254" s="111"/>
      <c r="MR254" s="111"/>
      <c r="MS254" s="111"/>
      <c r="MT254" s="111"/>
      <c r="MU254" s="111"/>
      <c r="MV254" s="111"/>
      <c r="MW254" s="111"/>
      <c r="MX254" s="111"/>
      <c r="MY254" s="111"/>
      <c r="MZ254" s="111"/>
      <c r="NA254" s="111"/>
      <c r="NB254" s="111"/>
      <c r="NC254" s="111"/>
      <c r="ND254" s="111"/>
      <c r="NE254" s="111"/>
      <c r="NF254" s="111"/>
      <c r="NG254" s="111"/>
      <c r="NH254" s="111"/>
      <c r="NI254" s="111"/>
      <c r="NJ254" s="111"/>
      <c r="NK254" s="111"/>
      <c r="NL254" s="111"/>
      <c r="NM254" s="111"/>
      <c r="NN254" s="111"/>
      <c r="NO254" s="111"/>
      <c r="NP254" s="111"/>
      <c r="NQ254" s="111"/>
      <c r="NR254" s="111"/>
      <c r="NS254" s="111"/>
      <c r="NT254" s="111"/>
      <c r="NU254" s="111"/>
      <c r="NV254" s="111"/>
      <c r="NW254" s="111"/>
      <c r="NX254" s="111"/>
      <c r="NY254" s="111"/>
      <c r="NZ254" s="111"/>
      <c r="OA254" s="111"/>
      <c r="OB254" s="111"/>
      <c r="OC254" s="111"/>
      <c r="OD254" s="111"/>
      <c r="OE254" s="111"/>
      <c r="OF254" s="111"/>
      <c r="OG254" s="111"/>
      <c r="OH254" s="111"/>
      <c r="OI254" s="111"/>
      <c r="OJ254" s="111"/>
      <c r="OK254" s="111"/>
      <c r="OL254" s="111"/>
      <c r="OM254" s="111"/>
      <c r="ON254" s="111"/>
      <c r="OO254" s="111"/>
      <c r="OP254" s="111"/>
      <c r="OQ254" s="111"/>
      <c r="OR254" s="111"/>
      <c r="OS254" s="111"/>
      <c r="OT254" s="111"/>
      <c r="OU254" s="111"/>
      <c r="OV254" s="111"/>
      <c r="OW254" s="111"/>
      <c r="OX254" s="111"/>
      <c r="OY254" s="111"/>
      <c r="OZ254" s="111"/>
      <c r="PA254" s="111"/>
      <c r="PB254" s="111"/>
      <c r="PC254" s="111"/>
      <c r="PD254" s="111"/>
      <c r="PE254" s="111"/>
      <c r="PF254" s="111"/>
      <c r="PG254" s="111"/>
      <c r="PH254" s="111"/>
      <c r="PI254" s="111"/>
      <c r="PJ254" s="111"/>
      <c r="PK254" s="111"/>
      <c r="PL254" s="111"/>
      <c r="PM254" s="111"/>
      <c r="PN254" s="111"/>
      <c r="PO254" s="111"/>
      <c r="PP254" s="111"/>
      <c r="PQ254" s="111"/>
      <c r="PR254" s="111"/>
      <c r="PS254" s="111"/>
      <c r="PT254" s="111"/>
      <c r="PU254" s="111"/>
      <c r="PV254" s="111"/>
      <c r="PW254" s="111"/>
      <c r="PX254" s="111"/>
      <c r="PY254" s="111"/>
      <c r="PZ254" s="111"/>
      <c r="QA254" s="111"/>
      <c r="QB254" s="111"/>
      <c r="QC254" s="111"/>
      <c r="QD254" s="111"/>
      <c r="QE254" s="111"/>
      <c r="QF254" s="111"/>
      <c r="QG254" s="111"/>
      <c r="QH254" s="111"/>
      <c r="QI254" s="111"/>
      <c r="QJ254" s="111"/>
      <c r="QK254" s="111"/>
      <c r="QL254" s="111"/>
      <c r="QM254" s="111"/>
      <c r="QN254" s="111"/>
      <c r="QO254" s="111"/>
      <c r="QP254" s="111"/>
      <c r="QQ254" s="111"/>
      <c r="QR254" s="111"/>
      <c r="QS254" s="111"/>
      <c r="QT254" s="111"/>
      <c r="QU254" s="111"/>
      <c r="QV254" s="111"/>
      <c r="QW254" s="111"/>
      <c r="QX254" s="111"/>
      <c r="QY254" s="111"/>
      <c r="QZ254" s="111"/>
      <c r="RA254" s="111"/>
      <c r="RB254" s="111"/>
      <c r="RC254" s="111"/>
      <c r="RD254" s="111"/>
      <c r="RE254" s="111"/>
      <c r="RF254" s="111"/>
      <c r="RG254" s="111"/>
      <c r="RH254" s="111"/>
      <c r="RI254" s="111"/>
      <c r="RJ254" s="111"/>
      <c r="RK254" s="111"/>
      <c r="RL254" s="111"/>
      <c r="RM254" s="111"/>
      <c r="RN254" s="111"/>
      <c r="RO254" s="111"/>
      <c r="RP254" s="111"/>
      <c r="RQ254" s="111"/>
      <c r="RR254" s="111"/>
      <c r="RS254" s="111"/>
      <c r="RT254" s="111"/>
      <c r="RU254" s="111"/>
      <c r="RV254" s="111"/>
      <c r="RW254" s="111"/>
      <c r="RX254" s="111"/>
      <c r="RY254" s="111"/>
      <c r="RZ254" s="111"/>
      <c r="SA254" s="111"/>
      <c r="SB254" s="111"/>
      <c r="SC254" s="111"/>
      <c r="SD254" s="111"/>
      <c r="SE254" s="111"/>
      <c r="SF254" s="111"/>
      <c r="SG254" s="111"/>
      <c r="SH254" s="111"/>
      <c r="SI254" s="111"/>
      <c r="SJ254" s="111"/>
      <c r="SK254" s="111"/>
      <c r="SL254" s="111"/>
      <c r="SM254" s="111"/>
      <c r="SN254" s="111"/>
      <c r="SO254" s="111"/>
      <c r="SP254" s="111"/>
      <c r="SQ254" s="111"/>
      <c r="SR254" s="111"/>
      <c r="SS254" s="111"/>
      <c r="ST254" s="111"/>
      <c r="SU254" s="111"/>
      <c r="SV254" s="111"/>
      <c r="SW254" s="111"/>
      <c r="SX254" s="111"/>
      <c r="SY254" s="111"/>
      <c r="SZ254" s="111"/>
      <c r="TA254" s="111"/>
      <c r="TB254" s="111"/>
      <c r="TC254" s="111"/>
      <c r="TD254" s="111"/>
      <c r="TE254" s="111"/>
      <c r="TF254" s="111"/>
      <c r="TG254" s="111"/>
      <c r="TH254" s="111"/>
      <c r="TI254" s="111"/>
      <c r="TJ254" s="111"/>
      <c r="TK254" s="111"/>
      <c r="TL254" s="111"/>
      <c r="TM254" s="111"/>
      <c r="TN254" s="111"/>
    </row>
    <row r="255" spans="1:534" x14ac:dyDescent="0.2">
      <c r="A255" s="111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7"/>
      <c r="CC255" s="117"/>
      <c r="CD255" s="111"/>
      <c r="CE255" s="111"/>
      <c r="CF255" s="111"/>
      <c r="CG255" s="117"/>
      <c r="CH255" s="117"/>
      <c r="CI255" s="111"/>
      <c r="CJ255" s="111"/>
      <c r="CK255" s="111"/>
      <c r="CL255" s="117"/>
      <c r="CM255" s="111"/>
      <c r="CN255" s="117"/>
      <c r="CO255" s="117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  <c r="DJ255" s="111"/>
      <c r="DK255" s="111"/>
      <c r="DL255" s="111"/>
      <c r="DM255" s="111"/>
      <c r="DN255" s="111"/>
      <c r="DO255" s="111"/>
      <c r="DP255" s="111"/>
      <c r="DQ255" s="111"/>
      <c r="DR255" s="111"/>
      <c r="DS255" s="111"/>
      <c r="DT255" s="111"/>
      <c r="DU255" s="111"/>
      <c r="DV255" s="111"/>
      <c r="DW255" s="111"/>
      <c r="DX255" s="111"/>
      <c r="DY255" s="111"/>
      <c r="DZ255" s="111"/>
      <c r="EA255" s="111"/>
      <c r="EB255" s="111"/>
      <c r="EC255" s="111"/>
      <c r="ED255" s="111"/>
      <c r="EE255" s="111"/>
      <c r="EF255" s="111"/>
      <c r="EG255" s="111"/>
      <c r="EH255" s="111"/>
      <c r="EI255" s="111"/>
      <c r="EJ255" s="111"/>
      <c r="EK255" s="111"/>
      <c r="EL255" s="111"/>
      <c r="EM255" s="111"/>
      <c r="EN255" s="111"/>
      <c r="EO255" s="111"/>
      <c r="EP255" s="111"/>
      <c r="EQ255" s="111"/>
      <c r="ER255" s="111"/>
      <c r="ES255" s="111"/>
      <c r="ET255" s="111"/>
      <c r="EU255" s="111"/>
      <c r="EV255" s="111"/>
      <c r="EW255" s="111"/>
      <c r="EX255" s="111"/>
      <c r="EY255" s="111"/>
      <c r="EZ255" s="111"/>
      <c r="FA255" s="111"/>
      <c r="FB255" s="111"/>
      <c r="FC255" s="111"/>
      <c r="FD255" s="111"/>
      <c r="FE255" s="111"/>
      <c r="FF255" s="111"/>
      <c r="FG255" s="111"/>
      <c r="FH255" s="111"/>
      <c r="FI255" s="111"/>
      <c r="FJ255" s="111"/>
      <c r="FK255" s="111"/>
      <c r="FL255" s="111"/>
      <c r="FM255" s="111"/>
      <c r="FN255" s="111"/>
      <c r="FO255" s="111"/>
      <c r="FP255" s="111"/>
      <c r="FQ255" s="111"/>
      <c r="FR255" s="111"/>
      <c r="FS255" s="111"/>
      <c r="FT255" s="111"/>
      <c r="FU255" s="111"/>
      <c r="FV255" s="111"/>
      <c r="FW255" s="111"/>
      <c r="FX255" s="111"/>
      <c r="FY255" s="111"/>
      <c r="FZ255" s="111"/>
      <c r="GA255" s="111"/>
      <c r="GB255" s="111"/>
      <c r="GC255" s="111"/>
      <c r="GD255" s="111"/>
      <c r="GE255" s="111"/>
      <c r="GF255" s="111"/>
      <c r="GG255" s="111"/>
      <c r="GH255" s="111"/>
      <c r="GI255" s="111"/>
      <c r="GJ255" s="111"/>
      <c r="GK255" s="111"/>
      <c r="GL255" s="111"/>
      <c r="GM255" s="111"/>
      <c r="GN255" s="111"/>
      <c r="GO255" s="111"/>
      <c r="GP255" s="111"/>
      <c r="GQ255" s="111"/>
      <c r="GR255" s="111"/>
      <c r="GS255" s="111"/>
      <c r="GT255" s="111"/>
      <c r="GU255" s="111"/>
      <c r="GV255" s="111"/>
      <c r="GW255" s="111"/>
      <c r="GX255" s="111"/>
      <c r="GY255" s="111"/>
      <c r="GZ255" s="111"/>
      <c r="HA255" s="111"/>
      <c r="HB255" s="111"/>
      <c r="HC255" s="111"/>
      <c r="HD255" s="111"/>
      <c r="HE255" s="111"/>
      <c r="HF255" s="111"/>
      <c r="HG255" s="116"/>
      <c r="HH255" s="111"/>
      <c r="HI255" s="111"/>
      <c r="HJ255" s="111"/>
      <c r="HK255" s="111"/>
      <c r="HL255" s="111"/>
      <c r="HM255" s="111"/>
      <c r="HN255" s="111"/>
      <c r="HO255" s="111"/>
      <c r="HP255" s="111"/>
      <c r="HQ255" s="111"/>
      <c r="HR255" s="111"/>
      <c r="HS255" s="111"/>
      <c r="HT255" s="111"/>
      <c r="HU255" s="111"/>
      <c r="HV255" s="111"/>
      <c r="HW255" s="111"/>
      <c r="HX255" s="111"/>
      <c r="HY255" s="111"/>
      <c r="HZ255" s="111"/>
      <c r="IA255" s="111"/>
      <c r="IB255" s="111"/>
      <c r="IC255" s="111"/>
      <c r="ID255" s="111"/>
      <c r="IE255" s="111"/>
      <c r="IF255" s="111"/>
      <c r="IG255" s="111"/>
      <c r="IH255" s="111"/>
      <c r="II255" s="111"/>
      <c r="IJ255" s="111"/>
      <c r="IK255" s="111"/>
      <c r="IL255" s="111"/>
      <c r="IM255" s="111"/>
      <c r="IN255" s="111"/>
      <c r="IO255" s="111"/>
      <c r="IP255" s="111"/>
      <c r="IQ255" s="111"/>
      <c r="IR255" s="111"/>
      <c r="IS255" s="111"/>
      <c r="IT255" s="111"/>
      <c r="IU255" s="111"/>
      <c r="IV255" s="111"/>
      <c r="IW255" s="111"/>
      <c r="IX255" s="111"/>
      <c r="IY255" s="111"/>
      <c r="IZ255" s="111"/>
      <c r="JA255" s="111"/>
      <c r="JB255" s="111"/>
      <c r="JC255" s="111"/>
      <c r="JD255" s="111"/>
      <c r="JE255" s="111"/>
      <c r="JF255" s="111"/>
      <c r="JG255" s="111"/>
      <c r="JH255" s="111"/>
      <c r="JI255" s="111"/>
      <c r="JJ255" s="111"/>
      <c r="JK255" s="111"/>
      <c r="JL255" s="111"/>
      <c r="JM255" s="111"/>
      <c r="JN255" s="111"/>
      <c r="JO255" s="111"/>
      <c r="JP255" s="111"/>
      <c r="JQ255" s="111"/>
      <c r="JR255" s="111"/>
      <c r="JS255" s="111"/>
      <c r="JT255" s="111"/>
      <c r="JU255" s="111"/>
      <c r="JV255" s="111"/>
      <c r="JW255" s="111"/>
      <c r="JX255" s="111"/>
      <c r="JY255" s="111"/>
      <c r="JZ255" s="111"/>
      <c r="KA255" s="111"/>
      <c r="KB255" s="111"/>
      <c r="KC255" s="111"/>
      <c r="KD255" s="111"/>
      <c r="KE255" s="111"/>
      <c r="KF255" s="111"/>
      <c r="KG255" s="111"/>
      <c r="KH255" s="111"/>
      <c r="KI255" s="111"/>
      <c r="KJ255" s="111"/>
      <c r="KK255" s="111"/>
      <c r="KL255" s="111"/>
      <c r="KM255" s="111"/>
      <c r="KN255" s="111"/>
      <c r="KO255" s="111"/>
      <c r="KP255" s="111"/>
      <c r="KQ255" s="111"/>
      <c r="KR255" s="111"/>
      <c r="KS255" s="111"/>
      <c r="KT255" s="111"/>
      <c r="KU255" s="111"/>
      <c r="KV255" s="111"/>
      <c r="KW255" s="111"/>
      <c r="KX255" s="111"/>
      <c r="KY255" s="111"/>
      <c r="KZ255" s="111"/>
      <c r="LA255" s="111"/>
      <c r="LB255" s="111"/>
      <c r="LC255" s="111"/>
      <c r="LD255" s="111"/>
      <c r="LE255" s="111"/>
      <c r="LF255" s="111"/>
      <c r="LG255" s="111"/>
      <c r="LH255" s="111"/>
      <c r="LI255" s="111"/>
      <c r="LJ255" s="111"/>
      <c r="LK255" s="111"/>
      <c r="LL255" s="111"/>
      <c r="LM255" s="111"/>
      <c r="LN255" s="111"/>
      <c r="LO255" s="111"/>
      <c r="LP255" s="111"/>
      <c r="LQ255" s="111"/>
      <c r="LR255" s="111"/>
      <c r="LS255" s="111"/>
      <c r="LT255" s="111"/>
      <c r="LU255" s="111"/>
      <c r="LV255" s="111"/>
      <c r="LW255" s="111"/>
      <c r="LX255" s="111"/>
      <c r="LY255" s="111"/>
      <c r="LZ255" s="111"/>
      <c r="MA255" s="111"/>
      <c r="MB255" s="111"/>
      <c r="MC255" s="111"/>
      <c r="MD255" s="111"/>
      <c r="ME255" s="111"/>
      <c r="MF255" s="111"/>
      <c r="MG255" s="111"/>
      <c r="MH255" s="111"/>
      <c r="MI255" s="111"/>
      <c r="MJ255" s="111"/>
      <c r="MK255" s="111"/>
      <c r="ML255" s="111"/>
      <c r="MM255" s="111"/>
      <c r="MN255" s="111"/>
      <c r="MO255" s="111"/>
      <c r="MP255" s="111"/>
      <c r="MQ255" s="111"/>
      <c r="MR255" s="111"/>
      <c r="MS255" s="111"/>
      <c r="MT255" s="111"/>
      <c r="MU255" s="111"/>
      <c r="MV255" s="111"/>
      <c r="MW255" s="111"/>
      <c r="MX255" s="111"/>
      <c r="MY255" s="111"/>
      <c r="MZ255" s="111"/>
      <c r="NA255" s="111"/>
      <c r="NB255" s="111"/>
      <c r="NC255" s="111"/>
      <c r="ND255" s="111"/>
      <c r="NE255" s="111"/>
      <c r="NF255" s="111"/>
      <c r="NG255" s="111"/>
      <c r="NH255" s="111"/>
      <c r="NI255" s="111"/>
      <c r="NJ255" s="111"/>
      <c r="NK255" s="111"/>
      <c r="NL255" s="111"/>
      <c r="NM255" s="111"/>
      <c r="NN255" s="111"/>
      <c r="NO255" s="111"/>
      <c r="NP255" s="111"/>
      <c r="NQ255" s="111"/>
      <c r="NR255" s="111"/>
      <c r="NS255" s="111"/>
      <c r="NT255" s="111"/>
      <c r="NU255" s="111"/>
      <c r="NV255" s="111"/>
      <c r="NW255" s="111"/>
      <c r="NX255" s="111"/>
      <c r="NY255" s="111"/>
      <c r="NZ255" s="111"/>
      <c r="OA255" s="111"/>
      <c r="OB255" s="111"/>
      <c r="OC255" s="111"/>
      <c r="OD255" s="111"/>
      <c r="OE255" s="111"/>
      <c r="OF255" s="111"/>
      <c r="OG255" s="111"/>
      <c r="OH255" s="111"/>
      <c r="OI255" s="111"/>
      <c r="OJ255" s="111"/>
      <c r="OK255" s="111"/>
      <c r="OL255" s="111"/>
      <c r="OM255" s="111"/>
      <c r="ON255" s="111"/>
      <c r="OO255" s="111"/>
      <c r="OP255" s="111"/>
      <c r="OQ255" s="111"/>
      <c r="OR255" s="111"/>
      <c r="OS255" s="111"/>
      <c r="OT255" s="111"/>
      <c r="OU255" s="111"/>
      <c r="OV255" s="111"/>
      <c r="OW255" s="111"/>
      <c r="OX255" s="111"/>
      <c r="OY255" s="111"/>
      <c r="OZ255" s="111"/>
      <c r="PA255" s="111"/>
      <c r="PB255" s="111"/>
      <c r="PC255" s="111"/>
      <c r="PD255" s="111"/>
      <c r="PE255" s="111"/>
      <c r="PF255" s="111"/>
      <c r="PG255" s="111"/>
      <c r="PH255" s="111"/>
      <c r="PI255" s="111"/>
      <c r="PJ255" s="111"/>
      <c r="PK255" s="111"/>
      <c r="PL255" s="111"/>
      <c r="PM255" s="111"/>
      <c r="PN255" s="111"/>
      <c r="PO255" s="111"/>
      <c r="PP255" s="111"/>
      <c r="PQ255" s="111"/>
      <c r="PR255" s="111"/>
      <c r="PS255" s="111"/>
      <c r="PT255" s="111"/>
      <c r="PU255" s="111"/>
      <c r="PV255" s="111"/>
      <c r="PW255" s="111"/>
      <c r="PX255" s="111"/>
      <c r="PY255" s="111"/>
      <c r="PZ255" s="111"/>
      <c r="QA255" s="111"/>
      <c r="QB255" s="111"/>
      <c r="QC255" s="111"/>
      <c r="QD255" s="111"/>
      <c r="QE255" s="111"/>
      <c r="QF255" s="111"/>
      <c r="QG255" s="111"/>
      <c r="QH255" s="111"/>
      <c r="QI255" s="111"/>
      <c r="QJ255" s="111"/>
      <c r="QK255" s="111"/>
      <c r="QL255" s="111"/>
      <c r="QM255" s="111"/>
      <c r="QN255" s="111"/>
      <c r="QO255" s="111"/>
      <c r="QP255" s="111"/>
      <c r="QQ255" s="111"/>
      <c r="QR255" s="111"/>
      <c r="QS255" s="111"/>
      <c r="QT255" s="111"/>
      <c r="QU255" s="111"/>
      <c r="QV255" s="111"/>
      <c r="QW255" s="111"/>
      <c r="QX255" s="111"/>
      <c r="QY255" s="111"/>
      <c r="QZ255" s="111"/>
      <c r="RA255" s="111"/>
      <c r="RB255" s="111"/>
      <c r="RC255" s="111"/>
      <c r="RD255" s="111"/>
      <c r="RE255" s="111"/>
      <c r="RF255" s="111"/>
      <c r="RG255" s="111"/>
      <c r="RH255" s="111"/>
      <c r="RI255" s="111"/>
      <c r="RJ255" s="111"/>
      <c r="RK255" s="111"/>
      <c r="RL255" s="111"/>
      <c r="RM255" s="111"/>
      <c r="RN255" s="111"/>
      <c r="RO255" s="111"/>
      <c r="RP255" s="111"/>
      <c r="RQ255" s="111"/>
      <c r="RR255" s="111"/>
      <c r="RS255" s="111"/>
      <c r="RT255" s="111"/>
      <c r="RU255" s="111"/>
      <c r="RV255" s="111"/>
      <c r="RW255" s="111"/>
      <c r="RX255" s="111"/>
      <c r="RY255" s="111"/>
      <c r="RZ255" s="111"/>
      <c r="SA255" s="111"/>
      <c r="SB255" s="111"/>
      <c r="SC255" s="111"/>
      <c r="SD255" s="111"/>
      <c r="SE255" s="111"/>
      <c r="SF255" s="111"/>
      <c r="SG255" s="111"/>
      <c r="SH255" s="111"/>
      <c r="SI255" s="111"/>
      <c r="SJ255" s="111"/>
      <c r="SK255" s="111"/>
      <c r="SL255" s="111"/>
      <c r="SM255" s="111"/>
      <c r="SN255" s="111"/>
      <c r="SO255" s="111"/>
      <c r="SP255" s="111"/>
      <c r="SQ255" s="111"/>
      <c r="SR255" s="111"/>
      <c r="SS255" s="111"/>
      <c r="ST255" s="111"/>
      <c r="SU255" s="111"/>
      <c r="SV255" s="111"/>
      <c r="SW255" s="111"/>
      <c r="SX255" s="111"/>
      <c r="SY255" s="111"/>
      <c r="SZ255" s="111"/>
      <c r="TA255" s="111"/>
      <c r="TB255" s="111"/>
      <c r="TC255" s="111"/>
      <c r="TD255" s="111"/>
      <c r="TE255" s="111"/>
      <c r="TF255" s="111"/>
      <c r="TG255" s="111"/>
      <c r="TH255" s="111"/>
      <c r="TI255" s="111"/>
      <c r="TJ255" s="111"/>
      <c r="TK255" s="111"/>
      <c r="TL255" s="111"/>
      <c r="TM255" s="111"/>
      <c r="TN255" s="111"/>
    </row>
    <row r="256" spans="1:534" x14ac:dyDescent="0.2">
      <c r="A256" s="111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7"/>
      <c r="CC256" s="117"/>
      <c r="CD256" s="111"/>
      <c r="CE256" s="111"/>
      <c r="CF256" s="111"/>
      <c r="CG256" s="117"/>
      <c r="CH256" s="117"/>
      <c r="CI256" s="111"/>
      <c r="CJ256" s="111"/>
      <c r="CK256" s="111"/>
      <c r="CL256" s="117"/>
      <c r="CM256" s="111"/>
      <c r="CN256" s="117"/>
      <c r="CO256" s="117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  <c r="DJ256" s="111"/>
      <c r="DK256" s="111"/>
      <c r="DL256" s="111"/>
      <c r="DM256" s="111"/>
      <c r="DN256" s="111"/>
      <c r="DO256" s="111"/>
      <c r="DP256" s="111"/>
      <c r="DQ256" s="111"/>
      <c r="DR256" s="111"/>
      <c r="DS256" s="111"/>
      <c r="DT256" s="111"/>
      <c r="DU256" s="111"/>
      <c r="DV256" s="111"/>
      <c r="DW256" s="111"/>
      <c r="DX256" s="111"/>
      <c r="DY256" s="111"/>
      <c r="DZ256" s="111"/>
      <c r="EA256" s="111"/>
      <c r="EB256" s="111"/>
      <c r="EC256" s="111"/>
      <c r="ED256" s="111"/>
      <c r="EE256" s="111"/>
      <c r="EF256" s="111"/>
      <c r="EG256" s="111"/>
      <c r="EH256" s="111"/>
      <c r="EI256" s="111"/>
      <c r="EJ256" s="111"/>
      <c r="EK256" s="111"/>
      <c r="EL256" s="111"/>
      <c r="EM256" s="111"/>
      <c r="EN256" s="111"/>
      <c r="EO256" s="111"/>
      <c r="EP256" s="111"/>
      <c r="EQ256" s="111"/>
      <c r="ER256" s="111"/>
      <c r="ES256" s="111"/>
      <c r="ET256" s="111"/>
      <c r="EU256" s="111"/>
      <c r="EV256" s="111"/>
      <c r="EW256" s="111"/>
      <c r="EX256" s="111"/>
      <c r="EY256" s="111"/>
      <c r="EZ256" s="111"/>
      <c r="FA256" s="111"/>
      <c r="FB256" s="111"/>
      <c r="FC256" s="111"/>
      <c r="FD256" s="111"/>
      <c r="FE256" s="111"/>
      <c r="FF256" s="111"/>
      <c r="FG256" s="111"/>
      <c r="FH256" s="111"/>
      <c r="FI256" s="111"/>
      <c r="FJ256" s="111"/>
      <c r="FK256" s="111"/>
      <c r="FL256" s="111"/>
      <c r="FM256" s="111"/>
      <c r="FN256" s="111"/>
      <c r="FO256" s="111"/>
      <c r="FP256" s="111"/>
      <c r="FQ256" s="111"/>
      <c r="FR256" s="111"/>
      <c r="FS256" s="111"/>
      <c r="FT256" s="111"/>
      <c r="FU256" s="111"/>
      <c r="FV256" s="111"/>
      <c r="FW256" s="111"/>
      <c r="FX256" s="111"/>
      <c r="FY256" s="111"/>
      <c r="FZ256" s="111"/>
      <c r="GA256" s="111"/>
      <c r="GB256" s="111"/>
      <c r="GC256" s="111"/>
      <c r="GD256" s="111"/>
      <c r="GE256" s="111"/>
      <c r="GF256" s="111"/>
      <c r="GG256" s="111"/>
      <c r="GH256" s="111"/>
      <c r="GI256" s="111"/>
      <c r="GJ256" s="111"/>
      <c r="GK256" s="111"/>
      <c r="GL256" s="111"/>
      <c r="GM256" s="111"/>
      <c r="GN256" s="111"/>
      <c r="GO256" s="111"/>
      <c r="GP256" s="111"/>
      <c r="GQ256" s="111"/>
      <c r="GR256" s="111"/>
      <c r="GS256" s="111"/>
      <c r="GT256" s="111"/>
      <c r="GU256" s="111"/>
      <c r="GV256" s="111"/>
      <c r="GW256" s="111"/>
      <c r="GX256" s="111"/>
      <c r="GY256" s="111"/>
      <c r="GZ256" s="111"/>
      <c r="HA256" s="111"/>
      <c r="HB256" s="111"/>
      <c r="HC256" s="111"/>
      <c r="HD256" s="111"/>
      <c r="HE256" s="111"/>
      <c r="HF256" s="111"/>
      <c r="HG256" s="116"/>
      <c r="HH256" s="111"/>
      <c r="HI256" s="111"/>
      <c r="HJ256" s="111"/>
      <c r="HK256" s="111"/>
      <c r="HL256" s="111"/>
      <c r="HM256" s="111"/>
      <c r="HN256" s="111"/>
      <c r="HO256" s="111"/>
      <c r="HP256" s="111"/>
      <c r="HQ256" s="111"/>
      <c r="HR256" s="111"/>
      <c r="HS256" s="111"/>
      <c r="HT256" s="111"/>
      <c r="HU256" s="111"/>
      <c r="HV256" s="111"/>
      <c r="HW256" s="111"/>
      <c r="HX256" s="111"/>
      <c r="HY256" s="111"/>
      <c r="HZ256" s="111"/>
      <c r="IA256" s="111"/>
      <c r="IB256" s="111"/>
      <c r="IC256" s="111"/>
      <c r="ID256" s="111"/>
      <c r="IE256" s="111"/>
      <c r="IF256" s="111"/>
      <c r="IG256" s="111"/>
      <c r="IH256" s="111"/>
      <c r="II256" s="111"/>
      <c r="IJ256" s="111"/>
      <c r="IK256" s="111"/>
      <c r="IL256" s="111"/>
      <c r="IM256" s="111"/>
      <c r="IN256" s="111"/>
      <c r="IO256" s="111"/>
      <c r="IP256" s="111"/>
      <c r="IQ256" s="111"/>
      <c r="IR256" s="111"/>
      <c r="IS256" s="111"/>
      <c r="IT256" s="111"/>
      <c r="IU256" s="111"/>
      <c r="IV256" s="111"/>
      <c r="IW256" s="111"/>
      <c r="IX256" s="111"/>
      <c r="IY256" s="111"/>
      <c r="IZ256" s="111"/>
      <c r="JA256" s="111"/>
      <c r="JB256" s="111"/>
      <c r="JC256" s="111"/>
      <c r="JD256" s="111"/>
      <c r="JE256" s="111"/>
      <c r="JF256" s="111"/>
      <c r="JG256" s="111"/>
      <c r="JH256" s="111"/>
      <c r="JI256" s="111"/>
      <c r="JJ256" s="111"/>
      <c r="JK256" s="111"/>
      <c r="JL256" s="111"/>
      <c r="JM256" s="111"/>
      <c r="JN256" s="111"/>
      <c r="JO256" s="111"/>
      <c r="JP256" s="111"/>
      <c r="JQ256" s="111"/>
      <c r="JR256" s="111"/>
      <c r="JS256" s="111"/>
      <c r="JT256" s="111"/>
      <c r="JU256" s="111"/>
      <c r="JV256" s="111"/>
      <c r="JW256" s="111"/>
      <c r="JX256" s="111"/>
      <c r="JY256" s="111"/>
      <c r="JZ256" s="111"/>
      <c r="KA256" s="111"/>
      <c r="KB256" s="111"/>
      <c r="KC256" s="111"/>
      <c r="KD256" s="111"/>
      <c r="KE256" s="111"/>
      <c r="KF256" s="111"/>
      <c r="KG256" s="111"/>
      <c r="KH256" s="111"/>
      <c r="KI256" s="111"/>
      <c r="KJ256" s="111"/>
      <c r="KK256" s="111"/>
      <c r="KL256" s="111"/>
      <c r="KM256" s="111"/>
      <c r="KN256" s="111"/>
      <c r="KO256" s="111"/>
      <c r="KP256" s="111"/>
      <c r="KQ256" s="111"/>
      <c r="KR256" s="111"/>
      <c r="KS256" s="111"/>
      <c r="KT256" s="111"/>
      <c r="KU256" s="111"/>
      <c r="KV256" s="111"/>
      <c r="KW256" s="111"/>
      <c r="KX256" s="111"/>
      <c r="KY256" s="111"/>
      <c r="KZ256" s="111"/>
      <c r="LA256" s="111"/>
      <c r="LB256" s="111"/>
      <c r="LC256" s="111"/>
      <c r="LD256" s="111"/>
      <c r="LE256" s="111"/>
      <c r="LF256" s="111"/>
      <c r="LG256" s="111"/>
      <c r="LH256" s="111"/>
      <c r="LI256" s="111"/>
      <c r="LJ256" s="111"/>
      <c r="LK256" s="111"/>
      <c r="LL256" s="111"/>
      <c r="LM256" s="111"/>
      <c r="LN256" s="111"/>
      <c r="LO256" s="111"/>
      <c r="LP256" s="111"/>
      <c r="LQ256" s="111"/>
      <c r="LR256" s="111"/>
      <c r="LS256" s="111"/>
      <c r="LT256" s="111"/>
      <c r="LU256" s="111"/>
      <c r="LV256" s="111"/>
      <c r="LW256" s="111"/>
      <c r="LX256" s="111"/>
      <c r="LY256" s="111"/>
      <c r="LZ256" s="111"/>
      <c r="MA256" s="111"/>
      <c r="MB256" s="111"/>
      <c r="MC256" s="111"/>
      <c r="MD256" s="111"/>
      <c r="ME256" s="111"/>
      <c r="MF256" s="111"/>
      <c r="MG256" s="111"/>
      <c r="MH256" s="111"/>
      <c r="MI256" s="111"/>
      <c r="MJ256" s="111"/>
      <c r="MK256" s="111"/>
      <c r="ML256" s="111"/>
      <c r="MM256" s="111"/>
      <c r="MN256" s="111"/>
      <c r="MO256" s="111"/>
      <c r="MP256" s="111"/>
      <c r="MQ256" s="111"/>
      <c r="MR256" s="111"/>
      <c r="MS256" s="111"/>
      <c r="MT256" s="111"/>
      <c r="MU256" s="111"/>
      <c r="MV256" s="111"/>
      <c r="MW256" s="111"/>
      <c r="MX256" s="111"/>
      <c r="MY256" s="111"/>
      <c r="MZ256" s="111"/>
      <c r="NA256" s="111"/>
      <c r="NB256" s="111"/>
      <c r="NC256" s="111"/>
      <c r="ND256" s="111"/>
      <c r="NE256" s="111"/>
      <c r="NF256" s="111"/>
      <c r="NG256" s="111"/>
      <c r="NH256" s="111"/>
      <c r="NI256" s="111"/>
      <c r="NJ256" s="111"/>
      <c r="NK256" s="111"/>
      <c r="NL256" s="111"/>
      <c r="NM256" s="111"/>
      <c r="NN256" s="111"/>
      <c r="NO256" s="111"/>
      <c r="NP256" s="111"/>
      <c r="NQ256" s="111"/>
      <c r="NR256" s="111"/>
      <c r="NS256" s="111"/>
      <c r="NT256" s="111"/>
      <c r="NU256" s="111"/>
      <c r="NV256" s="111"/>
      <c r="NW256" s="111"/>
      <c r="NX256" s="111"/>
      <c r="NY256" s="111"/>
      <c r="NZ256" s="111"/>
      <c r="OA256" s="111"/>
      <c r="OB256" s="111"/>
      <c r="OC256" s="111"/>
      <c r="OD256" s="111"/>
      <c r="OE256" s="111"/>
      <c r="OF256" s="111"/>
      <c r="OG256" s="111"/>
      <c r="OH256" s="111"/>
      <c r="OI256" s="111"/>
      <c r="OJ256" s="111"/>
      <c r="OK256" s="111"/>
      <c r="OL256" s="111"/>
      <c r="OM256" s="111"/>
      <c r="ON256" s="111"/>
      <c r="OO256" s="111"/>
      <c r="OP256" s="111"/>
      <c r="OQ256" s="111"/>
      <c r="OR256" s="111"/>
      <c r="OS256" s="111"/>
      <c r="OT256" s="111"/>
      <c r="OU256" s="111"/>
      <c r="OV256" s="111"/>
      <c r="OW256" s="111"/>
      <c r="OX256" s="111"/>
      <c r="OY256" s="111"/>
      <c r="OZ256" s="111"/>
      <c r="PA256" s="111"/>
      <c r="PB256" s="111"/>
      <c r="PC256" s="111"/>
      <c r="PD256" s="111"/>
      <c r="PE256" s="111"/>
      <c r="PF256" s="111"/>
      <c r="PG256" s="111"/>
      <c r="PH256" s="111"/>
      <c r="PI256" s="111"/>
      <c r="PJ256" s="111"/>
      <c r="PK256" s="111"/>
      <c r="PL256" s="111"/>
      <c r="PM256" s="111"/>
      <c r="PN256" s="111"/>
      <c r="PO256" s="111"/>
      <c r="PP256" s="111"/>
      <c r="PQ256" s="111"/>
      <c r="PR256" s="111"/>
      <c r="PS256" s="111"/>
      <c r="PT256" s="111"/>
      <c r="PU256" s="111"/>
      <c r="PV256" s="111"/>
      <c r="PW256" s="111"/>
      <c r="PX256" s="111"/>
      <c r="PY256" s="111"/>
      <c r="PZ256" s="111"/>
      <c r="QA256" s="111"/>
      <c r="QB256" s="111"/>
      <c r="QC256" s="111"/>
      <c r="QD256" s="111"/>
      <c r="QE256" s="111"/>
      <c r="QF256" s="111"/>
      <c r="QG256" s="111"/>
      <c r="QH256" s="111"/>
      <c r="QI256" s="111"/>
      <c r="QJ256" s="111"/>
      <c r="QK256" s="111"/>
      <c r="QL256" s="111"/>
      <c r="QM256" s="111"/>
      <c r="QN256" s="111"/>
      <c r="QO256" s="111"/>
      <c r="QP256" s="111"/>
      <c r="QQ256" s="111"/>
      <c r="QR256" s="111"/>
      <c r="QS256" s="111"/>
      <c r="QT256" s="111"/>
      <c r="QU256" s="111"/>
      <c r="QV256" s="111"/>
      <c r="QW256" s="111"/>
      <c r="QX256" s="111"/>
      <c r="QY256" s="111"/>
      <c r="QZ256" s="111"/>
      <c r="RA256" s="111"/>
      <c r="RB256" s="111"/>
      <c r="RC256" s="111"/>
      <c r="RD256" s="111"/>
      <c r="RE256" s="111"/>
      <c r="RF256" s="111"/>
      <c r="RG256" s="111"/>
      <c r="RH256" s="111"/>
      <c r="RI256" s="111"/>
      <c r="RJ256" s="111"/>
      <c r="RK256" s="111"/>
      <c r="RL256" s="111"/>
      <c r="RM256" s="111"/>
      <c r="RN256" s="111"/>
      <c r="RO256" s="111"/>
      <c r="RP256" s="111"/>
      <c r="RQ256" s="111"/>
      <c r="RR256" s="111"/>
      <c r="RS256" s="111"/>
      <c r="RT256" s="111"/>
      <c r="RU256" s="111"/>
      <c r="RV256" s="111"/>
      <c r="RW256" s="111"/>
      <c r="RX256" s="111"/>
      <c r="RY256" s="111"/>
      <c r="RZ256" s="111"/>
      <c r="SA256" s="111"/>
      <c r="SB256" s="111"/>
      <c r="SC256" s="111"/>
      <c r="SD256" s="111"/>
      <c r="SE256" s="111"/>
      <c r="SF256" s="111"/>
      <c r="SG256" s="111"/>
      <c r="SH256" s="111"/>
      <c r="SI256" s="111"/>
      <c r="SJ256" s="111"/>
      <c r="SK256" s="111"/>
      <c r="SL256" s="111"/>
      <c r="SM256" s="111"/>
      <c r="SN256" s="111"/>
      <c r="SO256" s="111"/>
      <c r="SP256" s="111"/>
      <c r="SQ256" s="111"/>
      <c r="SR256" s="111"/>
      <c r="SS256" s="111"/>
      <c r="ST256" s="111"/>
      <c r="SU256" s="111"/>
      <c r="SV256" s="111"/>
      <c r="SW256" s="111"/>
      <c r="SX256" s="111"/>
      <c r="SY256" s="111"/>
      <c r="SZ256" s="111"/>
      <c r="TA256" s="111"/>
      <c r="TB256" s="111"/>
      <c r="TC256" s="111"/>
      <c r="TD256" s="111"/>
      <c r="TE256" s="111"/>
      <c r="TF256" s="111"/>
      <c r="TG256" s="111"/>
      <c r="TH256" s="111"/>
      <c r="TI256" s="111"/>
      <c r="TJ256" s="111"/>
      <c r="TK256" s="111"/>
      <c r="TL256" s="111"/>
      <c r="TM256" s="111"/>
      <c r="TN256" s="111"/>
    </row>
    <row r="257" spans="1:534" x14ac:dyDescent="0.2">
      <c r="A257" s="111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7"/>
      <c r="CC257" s="117"/>
      <c r="CD257" s="111"/>
      <c r="CE257" s="111"/>
      <c r="CF257" s="111"/>
      <c r="CG257" s="117"/>
      <c r="CH257" s="117"/>
      <c r="CI257" s="111"/>
      <c r="CJ257" s="111"/>
      <c r="CK257" s="111"/>
      <c r="CL257" s="117"/>
      <c r="CM257" s="111"/>
      <c r="CN257" s="117"/>
      <c r="CO257" s="117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  <c r="DJ257" s="111"/>
      <c r="DK257" s="111"/>
      <c r="DL257" s="111"/>
      <c r="DM257" s="111"/>
      <c r="DN257" s="111"/>
      <c r="DO257" s="111"/>
      <c r="DP257" s="111"/>
      <c r="DQ257" s="111"/>
      <c r="DR257" s="111"/>
      <c r="DS257" s="111"/>
      <c r="DT257" s="111"/>
      <c r="DU257" s="111"/>
      <c r="DV257" s="111"/>
      <c r="DW257" s="111"/>
      <c r="DX257" s="111"/>
      <c r="DY257" s="111"/>
      <c r="DZ257" s="111"/>
      <c r="EA257" s="111"/>
      <c r="EB257" s="111"/>
      <c r="EC257" s="111"/>
      <c r="ED257" s="111"/>
      <c r="EE257" s="111"/>
      <c r="EF257" s="111"/>
      <c r="EG257" s="111"/>
      <c r="EH257" s="111"/>
      <c r="EI257" s="111"/>
      <c r="EJ257" s="111"/>
      <c r="EK257" s="111"/>
      <c r="EL257" s="111"/>
      <c r="EM257" s="111"/>
      <c r="EN257" s="111"/>
      <c r="EO257" s="111"/>
      <c r="EP257" s="111"/>
      <c r="EQ257" s="111"/>
      <c r="ER257" s="111"/>
      <c r="ES257" s="111"/>
      <c r="ET257" s="111"/>
      <c r="EU257" s="111"/>
      <c r="EV257" s="111"/>
      <c r="EW257" s="111"/>
      <c r="EX257" s="111"/>
      <c r="EY257" s="111"/>
      <c r="EZ257" s="111"/>
      <c r="FA257" s="111"/>
      <c r="FB257" s="111"/>
      <c r="FC257" s="111"/>
      <c r="FD257" s="111"/>
      <c r="FE257" s="111"/>
      <c r="FF257" s="111"/>
      <c r="FG257" s="111"/>
      <c r="FH257" s="111"/>
      <c r="FI257" s="111"/>
      <c r="FJ257" s="111"/>
      <c r="FK257" s="111"/>
      <c r="FL257" s="111"/>
      <c r="FM257" s="111"/>
      <c r="FN257" s="111"/>
      <c r="FO257" s="111"/>
      <c r="FP257" s="111"/>
      <c r="FQ257" s="111"/>
      <c r="FR257" s="111"/>
      <c r="FS257" s="111"/>
      <c r="FT257" s="111"/>
      <c r="FU257" s="111"/>
      <c r="FV257" s="111"/>
      <c r="FW257" s="111"/>
      <c r="FX257" s="111"/>
      <c r="FY257" s="111"/>
      <c r="FZ257" s="111"/>
      <c r="GA257" s="111"/>
      <c r="GB257" s="111"/>
      <c r="GC257" s="111"/>
      <c r="GD257" s="111"/>
      <c r="GE257" s="111"/>
      <c r="GF257" s="111"/>
      <c r="GG257" s="111"/>
      <c r="GH257" s="111"/>
      <c r="GI257" s="111"/>
      <c r="GJ257" s="111"/>
      <c r="GK257" s="111"/>
      <c r="GL257" s="111"/>
      <c r="GM257" s="111"/>
      <c r="GN257" s="111"/>
      <c r="GO257" s="111"/>
      <c r="GP257" s="111"/>
      <c r="GQ257" s="111"/>
      <c r="GR257" s="111"/>
      <c r="GS257" s="111"/>
      <c r="GT257" s="111"/>
      <c r="GU257" s="111"/>
      <c r="GV257" s="111"/>
      <c r="GW257" s="111"/>
      <c r="GX257" s="111"/>
      <c r="GY257" s="111"/>
      <c r="GZ257" s="111"/>
      <c r="HA257" s="111"/>
      <c r="HB257" s="111"/>
      <c r="HC257" s="111"/>
      <c r="HD257" s="111"/>
      <c r="HE257" s="111"/>
      <c r="HF257" s="111"/>
      <c r="HG257" s="116"/>
      <c r="HH257" s="111"/>
      <c r="HI257" s="111"/>
      <c r="HJ257" s="111"/>
      <c r="HK257" s="111"/>
      <c r="HL257" s="111"/>
      <c r="HM257" s="111"/>
      <c r="HN257" s="111"/>
      <c r="HO257" s="111"/>
      <c r="HP257" s="111"/>
      <c r="HQ257" s="111"/>
      <c r="HR257" s="111"/>
      <c r="HS257" s="111"/>
      <c r="HT257" s="111"/>
      <c r="HU257" s="111"/>
      <c r="HV257" s="111"/>
      <c r="HW257" s="111"/>
      <c r="HX257" s="111"/>
      <c r="HY257" s="111"/>
      <c r="HZ257" s="111"/>
      <c r="IA257" s="111"/>
      <c r="IB257" s="111"/>
      <c r="IC257" s="111"/>
      <c r="ID257" s="111"/>
      <c r="IE257" s="111"/>
      <c r="IF257" s="111"/>
      <c r="IG257" s="111"/>
      <c r="IH257" s="111"/>
      <c r="II257" s="111"/>
      <c r="IJ257" s="111"/>
      <c r="IK257" s="111"/>
      <c r="IL257" s="111"/>
      <c r="IM257" s="111"/>
      <c r="IN257" s="111"/>
      <c r="IO257" s="111"/>
      <c r="IP257" s="111"/>
      <c r="IQ257" s="111"/>
      <c r="IR257" s="111"/>
      <c r="IS257" s="111"/>
      <c r="IT257" s="111"/>
      <c r="IU257" s="111"/>
      <c r="IV257" s="111"/>
      <c r="IW257" s="111"/>
      <c r="IX257" s="111"/>
      <c r="IY257" s="111"/>
      <c r="IZ257" s="111"/>
      <c r="JA257" s="111"/>
      <c r="JB257" s="111"/>
      <c r="JC257" s="111"/>
      <c r="JD257" s="111"/>
      <c r="JE257" s="111"/>
      <c r="JF257" s="111"/>
      <c r="JG257" s="111"/>
      <c r="JH257" s="111"/>
      <c r="JI257" s="111"/>
      <c r="JJ257" s="111"/>
      <c r="JK257" s="111"/>
      <c r="JL257" s="111"/>
      <c r="JM257" s="111"/>
      <c r="JN257" s="111"/>
      <c r="JO257" s="111"/>
      <c r="JP257" s="111"/>
      <c r="JQ257" s="111"/>
      <c r="JR257" s="111"/>
      <c r="JS257" s="111"/>
      <c r="JT257" s="111"/>
      <c r="JU257" s="111"/>
      <c r="JV257" s="111"/>
      <c r="JW257" s="111"/>
      <c r="JX257" s="111"/>
      <c r="JY257" s="111"/>
      <c r="JZ257" s="111"/>
      <c r="KA257" s="111"/>
      <c r="KB257" s="111"/>
      <c r="KC257" s="111"/>
      <c r="KD257" s="111"/>
      <c r="KE257" s="111"/>
      <c r="KF257" s="111"/>
      <c r="KG257" s="111"/>
      <c r="KH257" s="111"/>
      <c r="KI257" s="111"/>
      <c r="KJ257" s="111"/>
      <c r="KK257" s="111"/>
      <c r="KL257" s="111"/>
      <c r="KM257" s="111"/>
      <c r="KN257" s="111"/>
      <c r="KO257" s="111"/>
      <c r="KP257" s="111"/>
      <c r="KQ257" s="111"/>
      <c r="KR257" s="111"/>
      <c r="KS257" s="111"/>
      <c r="KT257" s="111"/>
      <c r="KU257" s="111"/>
      <c r="KV257" s="111"/>
      <c r="KW257" s="111"/>
      <c r="KX257" s="111"/>
      <c r="KY257" s="111"/>
      <c r="KZ257" s="111"/>
      <c r="LA257" s="111"/>
      <c r="LB257" s="111"/>
      <c r="LC257" s="111"/>
      <c r="LD257" s="111"/>
      <c r="LE257" s="111"/>
      <c r="LF257" s="111"/>
      <c r="LG257" s="111"/>
      <c r="LH257" s="111"/>
      <c r="LI257" s="111"/>
      <c r="LJ257" s="111"/>
      <c r="LK257" s="111"/>
      <c r="LL257" s="111"/>
      <c r="LM257" s="111"/>
      <c r="LN257" s="111"/>
      <c r="LO257" s="111"/>
      <c r="LP257" s="111"/>
      <c r="LQ257" s="111"/>
      <c r="LR257" s="111"/>
      <c r="LS257" s="111"/>
      <c r="LT257" s="111"/>
      <c r="LU257" s="111"/>
      <c r="LV257" s="111"/>
      <c r="LW257" s="111"/>
      <c r="LX257" s="111"/>
      <c r="LY257" s="111"/>
      <c r="LZ257" s="111"/>
      <c r="MA257" s="111"/>
      <c r="MB257" s="111"/>
      <c r="MC257" s="111"/>
      <c r="MD257" s="111"/>
      <c r="ME257" s="111"/>
      <c r="MF257" s="111"/>
      <c r="MG257" s="111"/>
      <c r="MH257" s="111"/>
      <c r="MI257" s="111"/>
      <c r="MJ257" s="111"/>
      <c r="MK257" s="111"/>
      <c r="ML257" s="111"/>
      <c r="MM257" s="111"/>
      <c r="MN257" s="111"/>
      <c r="MO257" s="111"/>
      <c r="MP257" s="111"/>
      <c r="MQ257" s="111"/>
      <c r="MR257" s="111"/>
      <c r="MS257" s="111"/>
      <c r="MT257" s="111"/>
      <c r="MU257" s="111"/>
      <c r="MV257" s="111"/>
      <c r="MW257" s="111"/>
      <c r="MX257" s="111"/>
      <c r="MY257" s="111"/>
      <c r="MZ257" s="111"/>
      <c r="NA257" s="111"/>
      <c r="NB257" s="111"/>
      <c r="NC257" s="111"/>
      <c r="ND257" s="111"/>
      <c r="NE257" s="111"/>
      <c r="NF257" s="111"/>
      <c r="NG257" s="111"/>
      <c r="NH257" s="111"/>
      <c r="NI257" s="111"/>
      <c r="NJ257" s="111"/>
      <c r="NK257" s="111"/>
      <c r="NL257" s="111"/>
      <c r="NM257" s="111"/>
      <c r="NN257" s="111"/>
      <c r="NO257" s="111"/>
      <c r="NP257" s="111"/>
      <c r="NQ257" s="111"/>
      <c r="NR257" s="111"/>
      <c r="NS257" s="111"/>
      <c r="NT257" s="111"/>
      <c r="NU257" s="111"/>
      <c r="NV257" s="111"/>
      <c r="NW257" s="111"/>
      <c r="NX257" s="111"/>
      <c r="NY257" s="111"/>
      <c r="NZ257" s="111"/>
      <c r="OA257" s="111"/>
      <c r="OB257" s="111"/>
      <c r="OC257" s="111"/>
      <c r="OD257" s="111"/>
      <c r="OE257" s="111"/>
      <c r="OF257" s="111"/>
      <c r="OG257" s="111"/>
      <c r="OH257" s="111"/>
      <c r="OI257" s="111"/>
      <c r="OJ257" s="111"/>
      <c r="OK257" s="111"/>
      <c r="OL257" s="111"/>
      <c r="OM257" s="111"/>
      <c r="ON257" s="111"/>
      <c r="OO257" s="111"/>
      <c r="OP257" s="111"/>
      <c r="OQ257" s="111"/>
      <c r="OR257" s="111"/>
      <c r="OS257" s="111"/>
      <c r="OT257" s="111"/>
      <c r="OU257" s="111"/>
      <c r="OV257" s="111"/>
      <c r="OW257" s="111"/>
      <c r="OX257" s="111"/>
      <c r="OY257" s="111"/>
      <c r="OZ257" s="111"/>
      <c r="PA257" s="111"/>
      <c r="PB257" s="111"/>
      <c r="PC257" s="111"/>
      <c r="PD257" s="111"/>
      <c r="PE257" s="111"/>
      <c r="PF257" s="111"/>
      <c r="PG257" s="111"/>
      <c r="PH257" s="111"/>
      <c r="PI257" s="111"/>
      <c r="PJ257" s="111"/>
      <c r="PK257" s="111"/>
      <c r="PL257" s="111"/>
      <c r="PM257" s="111"/>
      <c r="PN257" s="111"/>
      <c r="PO257" s="111"/>
      <c r="PP257" s="111"/>
      <c r="PQ257" s="111"/>
      <c r="PR257" s="111"/>
      <c r="PS257" s="111"/>
      <c r="PT257" s="111"/>
      <c r="PU257" s="111"/>
      <c r="PV257" s="111"/>
      <c r="PW257" s="111"/>
      <c r="PX257" s="111"/>
      <c r="PY257" s="111"/>
      <c r="PZ257" s="111"/>
      <c r="QA257" s="111"/>
      <c r="QB257" s="111"/>
      <c r="QC257" s="111"/>
      <c r="QD257" s="111"/>
      <c r="QE257" s="111"/>
      <c r="QF257" s="111"/>
      <c r="QG257" s="111"/>
      <c r="QH257" s="111"/>
      <c r="QI257" s="111"/>
      <c r="QJ257" s="111"/>
      <c r="QK257" s="111"/>
      <c r="QL257" s="111"/>
      <c r="QM257" s="111"/>
      <c r="QN257" s="111"/>
      <c r="QO257" s="111"/>
      <c r="QP257" s="111"/>
      <c r="QQ257" s="111"/>
      <c r="QR257" s="111"/>
      <c r="QS257" s="111"/>
      <c r="QT257" s="111"/>
      <c r="QU257" s="111"/>
      <c r="QV257" s="111"/>
      <c r="QW257" s="111"/>
      <c r="QX257" s="111"/>
      <c r="QY257" s="111"/>
      <c r="QZ257" s="111"/>
      <c r="RA257" s="111"/>
      <c r="RB257" s="111"/>
      <c r="RC257" s="111"/>
      <c r="RD257" s="111"/>
      <c r="RE257" s="111"/>
      <c r="RF257" s="111"/>
      <c r="RG257" s="111"/>
      <c r="RH257" s="111"/>
      <c r="RI257" s="111"/>
      <c r="RJ257" s="111"/>
      <c r="RK257" s="111"/>
      <c r="RL257" s="111"/>
      <c r="RM257" s="111"/>
      <c r="RN257" s="111"/>
      <c r="RO257" s="111"/>
      <c r="RP257" s="111"/>
      <c r="RQ257" s="111"/>
      <c r="RR257" s="111"/>
      <c r="RS257" s="111"/>
      <c r="RT257" s="111"/>
      <c r="RU257" s="111"/>
      <c r="RV257" s="111"/>
      <c r="RW257" s="111"/>
      <c r="RX257" s="111"/>
      <c r="RY257" s="111"/>
      <c r="RZ257" s="111"/>
      <c r="SA257" s="111"/>
      <c r="SB257" s="111"/>
      <c r="SC257" s="111"/>
      <c r="SD257" s="111"/>
      <c r="SE257" s="111"/>
      <c r="SF257" s="111"/>
      <c r="SG257" s="111"/>
      <c r="SH257" s="111"/>
      <c r="SI257" s="111"/>
      <c r="SJ257" s="111"/>
      <c r="SK257" s="111"/>
      <c r="SL257" s="111"/>
      <c r="SM257" s="111"/>
      <c r="SN257" s="111"/>
      <c r="SO257" s="111"/>
      <c r="SP257" s="111"/>
      <c r="SQ257" s="111"/>
      <c r="SR257" s="111"/>
      <c r="SS257" s="111"/>
      <c r="ST257" s="111"/>
      <c r="SU257" s="111"/>
      <c r="SV257" s="111"/>
      <c r="SW257" s="111"/>
      <c r="SX257" s="111"/>
      <c r="SY257" s="111"/>
      <c r="SZ257" s="111"/>
      <c r="TA257" s="111"/>
      <c r="TB257" s="111"/>
      <c r="TC257" s="111"/>
      <c r="TD257" s="111"/>
      <c r="TE257" s="111"/>
      <c r="TF257" s="111"/>
      <c r="TG257" s="111"/>
      <c r="TH257" s="111"/>
      <c r="TI257" s="111"/>
      <c r="TJ257" s="111"/>
      <c r="TK257" s="111"/>
      <c r="TL257" s="111"/>
      <c r="TM257" s="111"/>
      <c r="TN257" s="111"/>
    </row>
    <row r="258" spans="1:534" x14ac:dyDescent="0.2">
      <c r="A258" s="111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7"/>
      <c r="CC258" s="117"/>
      <c r="CD258" s="111"/>
      <c r="CE258" s="111"/>
      <c r="CF258" s="111"/>
      <c r="CG258" s="117"/>
      <c r="CH258" s="117"/>
      <c r="CI258" s="111"/>
      <c r="CJ258" s="111"/>
      <c r="CK258" s="111"/>
      <c r="CL258" s="117"/>
      <c r="CM258" s="111"/>
      <c r="CN258" s="117"/>
      <c r="CO258" s="117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  <c r="DJ258" s="111"/>
      <c r="DK258" s="111"/>
      <c r="DL258" s="111"/>
      <c r="DM258" s="111"/>
      <c r="DN258" s="111"/>
      <c r="DO258" s="111"/>
      <c r="DP258" s="111"/>
      <c r="DQ258" s="111"/>
      <c r="DR258" s="111"/>
      <c r="DS258" s="111"/>
      <c r="DT258" s="111"/>
      <c r="DU258" s="111"/>
      <c r="DV258" s="111"/>
      <c r="DW258" s="111"/>
      <c r="DX258" s="111"/>
      <c r="DY258" s="111"/>
      <c r="DZ258" s="111"/>
      <c r="EA258" s="111"/>
      <c r="EB258" s="111"/>
      <c r="EC258" s="111"/>
      <c r="ED258" s="111"/>
      <c r="EE258" s="111"/>
      <c r="EF258" s="111"/>
      <c r="EG258" s="111"/>
      <c r="EH258" s="111"/>
      <c r="EI258" s="111"/>
      <c r="EJ258" s="111"/>
      <c r="EK258" s="111"/>
      <c r="EL258" s="111"/>
      <c r="EM258" s="111"/>
      <c r="EN258" s="111"/>
      <c r="EO258" s="111"/>
      <c r="EP258" s="111"/>
      <c r="EQ258" s="111"/>
      <c r="ER258" s="111"/>
      <c r="ES258" s="111"/>
      <c r="ET258" s="111"/>
      <c r="EU258" s="111"/>
      <c r="EV258" s="111"/>
      <c r="EW258" s="111"/>
      <c r="EX258" s="111"/>
      <c r="EY258" s="111"/>
      <c r="EZ258" s="111"/>
      <c r="FA258" s="111"/>
      <c r="FB258" s="111"/>
      <c r="FC258" s="111"/>
      <c r="FD258" s="111"/>
      <c r="FE258" s="111"/>
      <c r="FF258" s="111"/>
      <c r="FG258" s="111"/>
      <c r="FH258" s="111"/>
      <c r="FI258" s="111"/>
      <c r="FJ258" s="111"/>
      <c r="FK258" s="111"/>
      <c r="FL258" s="111"/>
      <c r="FM258" s="111"/>
      <c r="FN258" s="111"/>
      <c r="FO258" s="111"/>
      <c r="FP258" s="111"/>
      <c r="FQ258" s="111"/>
      <c r="FR258" s="111"/>
      <c r="FS258" s="111"/>
      <c r="FT258" s="111"/>
      <c r="FU258" s="111"/>
      <c r="FV258" s="111"/>
      <c r="FW258" s="111"/>
      <c r="FX258" s="111"/>
      <c r="FY258" s="111"/>
      <c r="FZ258" s="111"/>
      <c r="GA258" s="111"/>
      <c r="GB258" s="111"/>
      <c r="GC258" s="111"/>
      <c r="GD258" s="111"/>
      <c r="GE258" s="111"/>
      <c r="GF258" s="111"/>
      <c r="GG258" s="111"/>
      <c r="GH258" s="111"/>
      <c r="GI258" s="111"/>
      <c r="GJ258" s="111"/>
      <c r="GK258" s="111"/>
      <c r="GL258" s="111"/>
      <c r="GM258" s="111"/>
      <c r="GN258" s="111"/>
      <c r="GO258" s="111"/>
      <c r="GP258" s="111"/>
      <c r="GQ258" s="111"/>
      <c r="GR258" s="111"/>
      <c r="GS258" s="111"/>
      <c r="GT258" s="111"/>
      <c r="GU258" s="111"/>
      <c r="GV258" s="111"/>
      <c r="GW258" s="111"/>
      <c r="GX258" s="111"/>
      <c r="GY258" s="111"/>
      <c r="GZ258" s="111"/>
      <c r="HA258" s="111"/>
      <c r="HB258" s="111"/>
      <c r="HC258" s="111"/>
      <c r="HD258" s="111"/>
      <c r="HE258" s="111"/>
      <c r="HF258" s="111"/>
      <c r="HG258" s="116"/>
      <c r="HH258" s="111"/>
      <c r="HI258" s="111"/>
      <c r="HJ258" s="111"/>
      <c r="HK258" s="111"/>
      <c r="HL258" s="111"/>
      <c r="HM258" s="111"/>
      <c r="HN258" s="111"/>
      <c r="HO258" s="111"/>
      <c r="HP258" s="111"/>
      <c r="HQ258" s="111"/>
      <c r="HR258" s="111"/>
      <c r="HS258" s="111"/>
      <c r="HT258" s="111"/>
      <c r="HU258" s="111"/>
      <c r="HV258" s="111"/>
      <c r="HW258" s="111"/>
      <c r="HX258" s="111"/>
      <c r="HY258" s="111"/>
      <c r="HZ258" s="111"/>
      <c r="IA258" s="111"/>
      <c r="IB258" s="111"/>
      <c r="IC258" s="111"/>
      <c r="ID258" s="111"/>
      <c r="IE258" s="111"/>
      <c r="IF258" s="111"/>
      <c r="IG258" s="111"/>
      <c r="IH258" s="111"/>
      <c r="II258" s="111"/>
      <c r="IJ258" s="111"/>
      <c r="IK258" s="111"/>
      <c r="IL258" s="111"/>
      <c r="IM258" s="111"/>
      <c r="IN258" s="111"/>
      <c r="IO258" s="111"/>
      <c r="IP258" s="111"/>
      <c r="IQ258" s="111"/>
      <c r="IR258" s="111"/>
      <c r="IS258" s="111"/>
      <c r="IT258" s="111"/>
      <c r="IU258" s="111"/>
      <c r="IV258" s="111"/>
      <c r="IW258" s="111"/>
      <c r="IX258" s="111"/>
      <c r="IY258" s="111"/>
      <c r="IZ258" s="111"/>
      <c r="JA258" s="111"/>
      <c r="JB258" s="111"/>
      <c r="JC258" s="111"/>
      <c r="JD258" s="111"/>
      <c r="JE258" s="111"/>
      <c r="JF258" s="111"/>
      <c r="JG258" s="111"/>
      <c r="JH258" s="111"/>
      <c r="JI258" s="111"/>
      <c r="JJ258" s="111"/>
      <c r="JK258" s="111"/>
      <c r="JL258" s="111"/>
      <c r="JM258" s="111"/>
      <c r="JN258" s="111"/>
      <c r="JO258" s="111"/>
      <c r="JP258" s="111"/>
      <c r="JQ258" s="111"/>
      <c r="JR258" s="111"/>
      <c r="JS258" s="111"/>
      <c r="JT258" s="111"/>
      <c r="JU258" s="111"/>
      <c r="JV258" s="111"/>
      <c r="JW258" s="111"/>
      <c r="JX258" s="111"/>
      <c r="JY258" s="111"/>
      <c r="JZ258" s="111"/>
      <c r="KA258" s="111"/>
      <c r="KB258" s="111"/>
      <c r="KC258" s="111"/>
      <c r="KD258" s="111"/>
      <c r="KE258" s="111"/>
      <c r="KF258" s="111"/>
      <c r="KG258" s="111"/>
      <c r="KH258" s="111"/>
      <c r="KI258" s="111"/>
      <c r="KJ258" s="111"/>
      <c r="KK258" s="111"/>
      <c r="KL258" s="111"/>
      <c r="KM258" s="111"/>
      <c r="KN258" s="111"/>
      <c r="KO258" s="111"/>
      <c r="KP258" s="111"/>
      <c r="KQ258" s="111"/>
      <c r="KR258" s="111"/>
      <c r="KS258" s="111"/>
      <c r="KT258" s="111"/>
      <c r="KU258" s="111"/>
      <c r="KV258" s="111"/>
      <c r="KW258" s="111"/>
      <c r="KX258" s="111"/>
      <c r="KY258" s="111"/>
      <c r="KZ258" s="111"/>
      <c r="LA258" s="111"/>
      <c r="LB258" s="111"/>
      <c r="LC258" s="111"/>
      <c r="LD258" s="111"/>
      <c r="LE258" s="111"/>
      <c r="LF258" s="111"/>
      <c r="LG258" s="111"/>
      <c r="LH258" s="111"/>
      <c r="LI258" s="111"/>
      <c r="LJ258" s="111"/>
      <c r="LK258" s="111"/>
      <c r="LL258" s="111"/>
      <c r="LM258" s="111"/>
      <c r="LN258" s="111"/>
      <c r="LO258" s="111"/>
      <c r="LP258" s="111"/>
      <c r="LQ258" s="111"/>
      <c r="LR258" s="111"/>
      <c r="LS258" s="111"/>
      <c r="LT258" s="111"/>
      <c r="LU258" s="111"/>
      <c r="LV258" s="111"/>
      <c r="LW258" s="111"/>
      <c r="LX258" s="111"/>
      <c r="LY258" s="111"/>
      <c r="LZ258" s="111"/>
      <c r="MA258" s="111"/>
      <c r="MB258" s="111"/>
      <c r="MC258" s="111"/>
      <c r="MD258" s="111"/>
      <c r="ME258" s="111"/>
      <c r="MF258" s="111"/>
      <c r="MG258" s="111"/>
      <c r="MH258" s="111"/>
      <c r="MI258" s="111"/>
      <c r="MJ258" s="111"/>
      <c r="MK258" s="111"/>
      <c r="ML258" s="111"/>
      <c r="MM258" s="111"/>
      <c r="MN258" s="111"/>
      <c r="MO258" s="111"/>
      <c r="MP258" s="111"/>
      <c r="MQ258" s="111"/>
      <c r="MR258" s="111"/>
      <c r="MS258" s="111"/>
      <c r="MT258" s="111"/>
      <c r="MU258" s="111"/>
      <c r="MV258" s="111"/>
      <c r="MW258" s="111"/>
      <c r="MX258" s="111"/>
      <c r="MY258" s="111"/>
      <c r="MZ258" s="111"/>
      <c r="NA258" s="111"/>
      <c r="NB258" s="111"/>
      <c r="NC258" s="111"/>
      <c r="ND258" s="111"/>
      <c r="NE258" s="111"/>
      <c r="NF258" s="111"/>
      <c r="NG258" s="111"/>
      <c r="NH258" s="111"/>
      <c r="NI258" s="111"/>
      <c r="NJ258" s="111"/>
      <c r="NK258" s="111"/>
      <c r="NL258" s="111"/>
      <c r="NM258" s="111"/>
      <c r="NN258" s="111"/>
      <c r="NO258" s="111"/>
      <c r="NP258" s="111"/>
      <c r="NQ258" s="111"/>
      <c r="NR258" s="111"/>
      <c r="NS258" s="111"/>
      <c r="NT258" s="111"/>
      <c r="NU258" s="111"/>
      <c r="NV258" s="111"/>
      <c r="NW258" s="111"/>
      <c r="NX258" s="111"/>
      <c r="NY258" s="111"/>
      <c r="NZ258" s="111"/>
      <c r="OA258" s="111"/>
      <c r="OB258" s="111"/>
      <c r="OC258" s="111"/>
      <c r="OD258" s="111"/>
      <c r="OE258" s="111"/>
      <c r="OF258" s="111"/>
      <c r="OG258" s="111"/>
      <c r="OH258" s="111"/>
      <c r="OI258" s="111"/>
      <c r="OJ258" s="111"/>
      <c r="OK258" s="111"/>
      <c r="OL258" s="111"/>
      <c r="OM258" s="111"/>
      <c r="ON258" s="111"/>
      <c r="OO258" s="111"/>
      <c r="OP258" s="111"/>
      <c r="OQ258" s="111"/>
      <c r="OR258" s="111"/>
      <c r="OS258" s="111"/>
      <c r="OT258" s="111"/>
      <c r="OU258" s="111"/>
      <c r="OV258" s="111"/>
      <c r="OW258" s="111"/>
      <c r="OX258" s="111"/>
      <c r="OY258" s="111"/>
      <c r="OZ258" s="111"/>
      <c r="PA258" s="111"/>
      <c r="PB258" s="111"/>
      <c r="PC258" s="111"/>
      <c r="PD258" s="111"/>
      <c r="PE258" s="111"/>
      <c r="PF258" s="111"/>
      <c r="PG258" s="111"/>
      <c r="PH258" s="111"/>
      <c r="PI258" s="111"/>
      <c r="PJ258" s="111"/>
      <c r="PK258" s="111"/>
      <c r="PL258" s="111"/>
      <c r="PM258" s="111"/>
      <c r="PN258" s="111"/>
      <c r="PO258" s="111"/>
      <c r="PP258" s="111"/>
      <c r="PQ258" s="111"/>
      <c r="PR258" s="111"/>
      <c r="PS258" s="111"/>
      <c r="PT258" s="111"/>
      <c r="PU258" s="111"/>
      <c r="PV258" s="111"/>
      <c r="PW258" s="111"/>
      <c r="PX258" s="111"/>
      <c r="PY258" s="111"/>
      <c r="PZ258" s="111"/>
      <c r="QA258" s="111"/>
      <c r="QB258" s="111"/>
      <c r="QC258" s="111"/>
      <c r="QD258" s="111"/>
      <c r="QE258" s="111"/>
      <c r="QF258" s="111"/>
      <c r="QG258" s="111"/>
      <c r="QH258" s="111"/>
      <c r="QI258" s="111"/>
      <c r="QJ258" s="111"/>
      <c r="QK258" s="111"/>
      <c r="QL258" s="111"/>
      <c r="QM258" s="111"/>
      <c r="QN258" s="111"/>
      <c r="QO258" s="111"/>
      <c r="QP258" s="111"/>
      <c r="QQ258" s="111"/>
      <c r="QR258" s="111"/>
      <c r="QS258" s="111"/>
      <c r="QT258" s="111"/>
      <c r="QU258" s="111"/>
      <c r="QV258" s="111"/>
      <c r="QW258" s="111"/>
      <c r="QX258" s="111"/>
      <c r="QY258" s="111"/>
      <c r="QZ258" s="111"/>
      <c r="RA258" s="111"/>
      <c r="RB258" s="111"/>
      <c r="RC258" s="111"/>
      <c r="RD258" s="111"/>
      <c r="RE258" s="111"/>
      <c r="RF258" s="111"/>
      <c r="RG258" s="111"/>
      <c r="RH258" s="111"/>
      <c r="RI258" s="111"/>
      <c r="RJ258" s="111"/>
      <c r="RK258" s="111"/>
      <c r="RL258" s="111"/>
      <c r="RM258" s="111"/>
      <c r="RN258" s="111"/>
      <c r="RO258" s="111"/>
      <c r="RP258" s="111"/>
      <c r="RQ258" s="111"/>
      <c r="RR258" s="111"/>
      <c r="RS258" s="111"/>
      <c r="RT258" s="111"/>
      <c r="RU258" s="111"/>
      <c r="RV258" s="111"/>
      <c r="RW258" s="111"/>
      <c r="RX258" s="111"/>
      <c r="RY258" s="111"/>
      <c r="RZ258" s="111"/>
      <c r="SA258" s="111"/>
      <c r="SB258" s="111"/>
      <c r="SC258" s="111"/>
      <c r="SD258" s="111"/>
      <c r="SE258" s="111"/>
      <c r="SF258" s="111"/>
      <c r="SG258" s="111"/>
      <c r="SH258" s="111"/>
      <c r="SI258" s="111"/>
      <c r="SJ258" s="111"/>
      <c r="SK258" s="111"/>
      <c r="SL258" s="111"/>
      <c r="SM258" s="111"/>
      <c r="SN258" s="111"/>
      <c r="SO258" s="111"/>
      <c r="SP258" s="111"/>
      <c r="SQ258" s="111"/>
      <c r="SR258" s="111"/>
      <c r="SS258" s="111"/>
      <c r="ST258" s="111"/>
      <c r="SU258" s="111"/>
      <c r="SV258" s="111"/>
      <c r="SW258" s="111"/>
      <c r="SX258" s="111"/>
      <c r="SY258" s="111"/>
      <c r="SZ258" s="111"/>
      <c r="TA258" s="111"/>
      <c r="TB258" s="111"/>
      <c r="TC258" s="111"/>
      <c r="TD258" s="111"/>
      <c r="TE258" s="111"/>
      <c r="TF258" s="111"/>
      <c r="TG258" s="111"/>
      <c r="TH258" s="111"/>
      <c r="TI258" s="111"/>
      <c r="TJ258" s="111"/>
      <c r="TK258" s="111"/>
      <c r="TL258" s="111"/>
      <c r="TM258" s="111"/>
      <c r="TN258" s="111"/>
    </row>
    <row r="259" spans="1:534" x14ac:dyDescent="0.2">
      <c r="A259" s="111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7"/>
      <c r="CC259" s="117"/>
      <c r="CD259" s="111"/>
      <c r="CE259" s="111"/>
      <c r="CF259" s="111"/>
      <c r="CG259" s="117"/>
      <c r="CH259" s="117"/>
      <c r="CI259" s="111"/>
      <c r="CJ259" s="111"/>
      <c r="CK259" s="111"/>
      <c r="CL259" s="117"/>
      <c r="CM259" s="111"/>
      <c r="CN259" s="117"/>
      <c r="CO259" s="117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  <c r="DJ259" s="111"/>
      <c r="DK259" s="111"/>
      <c r="DL259" s="111"/>
      <c r="DM259" s="111"/>
      <c r="DN259" s="111"/>
      <c r="DO259" s="111"/>
      <c r="DP259" s="111"/>
      <c r="DQ259" s="111"/>
      <c r="DR259" s="111"/>
      <c r="DS259" s="111"/>
      <c r="DT259" s="111"/>
      <c r="DU259" s="111"/>
      <c r="DV259" s="111"/>
      <c r="DW259" s="111"/>
      <c r="DX259" s="111"/>
      <c r="DY259" s="111"/>
      <c r="DZ259" s="111"/>
      <c r="EA259" s="111"/>
      <c r="EB259" s="111"/>
      <c r="EC259" s="111"/>
      <c r="ED259" s="111"/>
      <c r="EE259" s="111"/>
      <c r="EF259" s="111"/>
      <c r="EG259" s="111"/>
      <c r="EH259" s="111"/>
      <c r="EI259" s="111"/>
      <c r="EJ259" s="111"/>
      <c r="EK259" s="111"/>
      <c r="EL259" s="111"/>
      <c r="EM259" s="111"/>
      <c r="EN259" s="111"/>
      <c r="EO259" s="111"/>
      <c r="EP259" s="111"/>
      <c r="EQ259" s="111"/>
      <c r="ER259" s="111"/>
      <c r="ES259" s="111"/>
      <c r="ET259" s="111"/>
      <c r="EU259" s="111"/>
      <c r="EV259" s="111"/>
      <c r="EW259" s="111"/>
      <c r="EX259" s="111"/>
      <c r="EY259" s="111"/>
      <c r="EZ259" s="111"/>
      <c r="FA259" s="111"/>
      <c r="FB259" s="111"/>
      <c r="FC259" s="111"/>
      <c r="FD259" s="111"/>
      <c r="FE259" s="111"/>
      <c r="FF259" s="111"/>
      <c r="FG259" s="111"/>
      <c r="FH259" s="111"/>
      <c r="FI259" s="111"/>
      <c r="FJ259" s="111"/>
      <c r="FK259" s="111"/>
      <c r="FL259" s="111"/>
      <c r="FM259" s="111"/>
      <c r="FN259" s="111"/>
      <c r="FO259" s="111"/>
      <c r="FP259" s="111"/>
      <c r="FQ259" s="111"/>
      <c r="FR259" s="111"/>
      <c r="FS259" s="111"/>
      <c r="FT259" s="111"/>
      <c r="FU259" s="111"/>
      <c r="FV259" s="111"/>
      <c r="FW259" s="111"/>
      <c r="FX259" s="111"/>
      <c r="FY259" s="111"/>
      <c r="FZ259" s="111"/>
      <c r="GA259" s="111"/>
      <c r="GB259" s="111"/>
      <c r="GC259" s="111"/>
      <c r="GD259" s="111"/>
      <c r="GE259" s="111"/>
      <c r="GF259" s="111"/>
      <c r="GG259" s="111"/>
      <c r="GH259" s="111"/>
      <c r="GI259" s="111"/>
      <c r="GJ259" s="111"/>
      <c r="GK259" s="111"/>
      <c r="GL259" s="111"/>
      <c r="GM259" s="111"/>
      <c r="GN259" s="111"/>
      <c r="GO259" s="111"/>
      <c r="GP259" s="111"/>
      <c r="GQ259" s="111"/>
      <c r="GR259" s="111"/>
      <c r="GS259" s="111"/>
      <c r="GT259" s="111"/>
      <c r="GU259" s="111"/>
      <c r="GV259" s="111"/>
      <c r="GW259" s="111"/>
      <c r="GX259" s="111"/>
      <c r="GY259" s="111"/>
      <c r="GZ259" s="111"/>
      <c r="HA259" s="111"/>
      <c r="HB259" s="111"/>
      <c r="HC259" s="111"/>
      <c r="HD259" s="111"/>
      <c r="HE259" s="111"/>
      <c r="HF259" s="111"/>
      <c r="HG259" s="116"/>
      <c r="HH259" s="111"/>
      <c r="HI259" s="111"/>
      <c r="HJ259" s="111"/>
      <c r="HK259" s="111"/>
      <c r="HL259" s="111"/>
      <c r="HM259" s="111"/>
      <c r="HN259" s="111"/>
      <c r="HO259" s="111"/>
      <c r="HP259" s="111"/>
      <c r="HQ259" s="111"/>
      <c r="HR259" s="111"/>
      <c r="HS259" s="111"/>
      <c r="HT259" s="111"/>
      <c r="HU259" s="111"/>
      <c r="HV259" s="111"/>
      <c r="HW259" s="111"/>
      <c r="HX259" s="111"/>
      <c r="HY259" s="111"/>
      <c r="HZ259" s="111"/>
      <c r="IA259" s="111"/>
      <c r="IB259" s="111"/>
      <c r="IC259" s="111"/>
      <c r="ID259" s="111"/>
      <c r="IE259" s="111"/>
      <c r="IF259" s="111"/>
      <c r="IG259" s="111"/>
      <c r="IH259" s="111"/>
      <c r="II259" s="111"/>
      <c r="IJ259" s="111"/>
      <c r="IK259" s="111"/>
      <c r="IL259" s="111"/>
      <c r="IM259" s="111"/>
      <c r="IN259" s="111"/>
      <c r="IO259" s="111"/>
      <c r="IP259" s="111"/>
      <c r="IQ259" s="111"/>
      <c r="IR259" s="111"/>
      <c r="IS259" s="111"/>
      <c r="IT259" s="111"/>
      <c r="IU259" s="111"/>
      <c r="IV259" s="111"/>
      <c r="IW259" s="111"/>
      <c r="IX259" s="111"/>
      <c r="IY259" s="111"/>
      <c r="IZ259" s="111"/>
      <c r="JA259" s="111"/>
      <c r="JB259" s="111"/>
      <c r="JC259" s="111"/>
      <c r="JD259" s="111"/>
      <c r="JE259" s="111"/>
      <c r="JF259" s="111"/>
      <c r="JG259" s="111"/>
      <c r="JH259" s="111"/>
      <c r="JI259" s="111"/>
      <c r="JJ259" s="111"/>
      <c r="JK259" s="111"/>
      <c r="JL259" s="111"/>
      <c r="JM259" s="111"/>
      <c r="JN259" s="111"/>
      <c r="JO259" s="111"/>
      <c r="JP259" s="111"/>
      <c r="JQ259" s="111"/>
      <c r="JR259" s="111"/>
      <c r="JS259" s="111"/>
      <c r="JT259" s="111"/>
      <c r="JU259" s="111"/>
      <c r="JV259" s="111"/>
      <c r="JW259" s="111"/>
      <c r="JX259" s="111"/>
      <c r="JY259" s="111"/>
      <c r="JZ259" s="111"/>
      <c r="KA259" s="111"/>
      <c r="KB259" s="111"/>
      <c r="KC259" s="111"/>
      <c r="KD259" s="111"/>
      <c r="KE259" s="111"/>
      <c r="KF259" s="111"/>
      <c r="KG259" s="111"/>
      <c r="KH259" s="111"/>
      <c r="KI259" s="111"/>
      <c r="KJ259" s="111"/>
      <c r="KK259" s="111"/>
      <c r="KL259" s="111"/>
      <c r="KM259" s="111"/>
      <c r="KN259" s="111"/>
      <c r="KO259" s="111"/>
      <c r="KP259" s="111"/>
      <c r="KQ259" s="111"/>
      <c r="KR259" s="111"/>
      <c r="KS259" s="111"/>
      <c r="KT259" s="111"/>
      <c r="KU259" s="111"/>
      <c r="KV259" s="111"/>
      <c r="KW259" s="111"/>
      <c r="KX259" s="111"/>
      <c r="KY259" s="111"/>
      <c r="KZ259" s="111"/>
      <c r="LA259" s="111"/>
      <c r="LB259" s="111"/>
      <c r="LC259" s="111"/>
      <c r="LD259" s="111"/>
      <c r="LE259" s="111"/>
      <c r="LF259" s="111"/>
      <c r="LG259" s="111"/>
      <c r="LH259" s="111"/>
      <c r="LI259" s="111"/>
      <c r="LJ259" s="111"/>
      <c r="LK259" s="111"/>
      <c r="LL259" s="111"/>
      <c r="LM259" s="111"/>
      <c r="LN259" s="111"/>
      <c r="LO259" s="111"/>
      <c r="LP259" s="111"/>
      <c r="LQ259" s="111"/>
      <c r="LR259" s="111"/>
      <c r="LS259" s="111"/>
      <c r="LT259" s="111"/>
      <c r="LU259" s="111"/>
      <c r="LV259" s="111"/>
      <c r="LW259" s="111"/>
      <c r="LX259" s="111"/>
      <c r="LY259" s="111"/>
      <c r="LZ259" s="111"/>
      <c r="MA259" s="111"/>
      <c r="MB259" s="111"/>
      <c r="MC259" s="111"/>
      <c r="MD259" s="111"/>
      <c r="ME259" s="111"/>
      <c r="MF259" s="111"/>
      <c r="MG259" s="111"/>
      <c r="MH259" s="111"/>
      <c r="MI259" s="111"/>
      <c r="MJ259" s="111"/>
      <c r="MK259" s="111"/>
      <c r="ML259" s="111"/>
      <c r="MM259" s="111"/>
      <c r="MN259" s="111"/>
      <c r="MO259" s="111"/>
      <c r="MP259" s="111"/>
      <c r="MQ259" s="111"/>
      <c r="MR259" s="111"/>
      <c r="MS259" s="111"/>
      <c r="MT259" s="111"/>
      <c r="MU259" s="111"/>
      <c r="MV259" s="111"/>
      <c r="MW259" s="111"/>
      <c r="MX259" s="111"/>
      <c r="MY259" s="111"/>
      <c r="MZ259" s="111"/>
      <c r="NA259" s="111"/>
      <c r="NB259" s="111"/>
      <c r="NC259" s="111"/>
      <c r="ND259" s="111"/>
      <c r="NE259" s="111"/>
      <c r="NF259" s="111"/>
      <c r="NG259" s="111"/>
      <c r="NH259" s="111"/>
      <c r="NI259" s="111"/>
      <c r="NJ259" s="111"/>
      <c r="NK259" s="111"/>
      <c r="NL259" s="111"/>
      <c r="NM259" s="111"/>
      <c r="NN259" s="111"/>
      <c r="NO259" s="111"/>
      <c r="NP259" s="111"/>
      <c r="NQ259" s="111"/>
      <c r="NR259" s="111"/>
      <c r="NS259" s="111"/>
      <c r="NT259" s="111"/>
      <c r="NU259" s="111"/>
      <c r="NV259" s="111"/>
      <c r="NW259" s="111"/>
      <c r="NX259" s="111"/>
      <c r="NY259" s="111"/>
      <c r="NZ259" s="111"/>
      <c r="OA259" s="111"/>
      <c r="OB259" s="111"/>
      <c r="OC259" s="111"/>
      <c r="OD259" s="111"/>
      <c r="OE259" s="111"/>
      <c r="OF259" s="111"/>
      <c r="OG259" s="111"/>
      <c r="OH259" s="111"/>
      <c r="OI259" s="111"/>
      <c r="OJ259" s="111"/>
      <c r="OK259" s="111"/>
      <c r="OL259" s="111"/>
      <c r="OM259" s="111"/>
      <c r="ON259" s="111"/>
      <c r="OO259" s="111"/>
      <c r="OP259" s="111"/>
      <c r="OQ259" s="111"/>
      <c r="OR259" s="111"/>
      <c r="OS259" s="111"/>
      <c r="OT259" s="111"/>
      <c r="OU259" s="111"/>
      <c r="OV259" s="111"/>
      <c r="OW259" s="111"/>
      <c r="OX259" s="111"/>
      <c r="OY259" s="111"/>
      <c r="OZ259" s="111"/>
      <c r="PA259" s="111"/>
      <c r="PB259" s="111"/>
      <c r="PC259" s="111"/>
      <c r="PD259" s="111"/>
      <c r="PE259" s="111"/>
      <c r="PF259" s="111"/>
      <c r="PG259" s="111"/>
      <c r="PH259" s="111"/>
      <c r="PI259" s="111"/>
      <c r="PJ259" s="111"/>
      <c r="PK259" s="111"/>
      <c r="PL259" s="111"/>
      <c r="PM259" s="111"/>
      <c r="PN259" s="111"/>
      <c r="PO259" s="111"/>
      <c r="PP259" s="111"/>
      <c r="PQ259" s="111"/>
      <c r="PR259" s="111"/>
      <c r="PS259" s="111"/>
      <c r="PT259" s="111"/>
      <c r="PU259" s="111"/>
      <c r="PV259" s="111"/>
      <c r="PW259" s="111"/>
      <c r="PX259" s="111"/>
      <c r="PY259" s="111"/>
      <c r="PZ259" s="111"/>
      <c r="QA259" s="111"/>
      <c r="QB259" s="111"/>
      <c r="QC259" s="111"/>
      <c r="QD259" s="111"/>
      <c r="QE259" s="111"/>
      <c r="QF259" s="111"/>
      <c r="QG259" s="111"/>
      <c r="QH259" s="111"/>
      <c r="QI259" s="111"/>
      <c r="QJ259" s="111"/>
      <c r="QK259" s="111"/>
      <c r="QL259" s="111"/>
      <c r="QM259" s="111"/>
      <c r="QN259" s="111"/>
      <c r="QO259" s="111"/>
      <c r="QP259" s="111"/>
      <c r="QQ259" s="111"/>
      <c r="QR259" s="111"/>
      <c r="QS259" s="111"/>
      <c r="QT259" s="111"/>
      <c r="QU259" s="111"/>
      <c r="QV259" s="111"/>
      <c r="QW259" s="111"/>
      <c r="QX259" s="111"/>
      <c r="QY259" s="111"/>
      <c r="QZ259" s="111"/>
      <c r="RA259" s="111"/>
      <c r="RB259" s="111"/>
      <c r="RC259" s="111"/>
      <c r="RD259" s="111"/>
      <c r="RE259" s="111"/>
      <c r="RF259" s="111"/>
      <c r="RG259" s="111"/>
      <c r="RH259" s="111"/>
      <c r="RI259" s="111"/>
      <c r="RJ259" s="111"/>
      <c r="RK259" s="111"/>
      <c r="RL259" s="111"/>
      <c r="RM259" s="111"/>
      <c r="RN259" s="111"/>
      <c r="RO259" s="111"/>
      <c r="RP259" s="111"/>
      <c r="RQ259" s="111"/>
      <c r="RR259" s="111"/>
      <c r="RS259" s="111"/>
      <c r="RT259" s="111"/>
      <c r="RU259" s="111"/>
      <c r="RV259" s="111"/>
      <c r="RW259" s="111"/>
      <c r="RX259" s="111"/>
      <c r="RY259" s="111"/>
      <c r="RZ259" s="111"/>
      <c r="SA259" s="111"/>
      <c r="SB259" s="111"/>
      <c r="SC259" s="111"/>
      <c r="SD259" s="111"/>
      <c r="SE259" s="111"/>
      <c r="SF259" s="111"/>
      <c r="SG259" s="111"/>
      <c r="SH259" s="111"/>
      <c r="SI259" s="111"/>
      <c r="SJ259" s="111"/>
      <c r="SK259" s="111"/>
      <c r="SL259" s="111"/>
      <c r="SM259" s="111"/>
      <c r="SN259" s="111"/>
      <c r="SO259" s="111"/>
      <c r="SP259" s="111"/>
      <c r="SQ259" s="111"/>
      <c r="SR259" s="111"/>
      <c r="SS259" s="111"/>
      <c r="ST259" s="111"/>
      <c r="SU259" s="111"/>
      <c r="SV259" s="111"/>
      <c r="SW259" s="111"/>
      <c r="SX259" s="111"/>
      <c r="SY259" s="111"/>
      <c r="SZ259" s="111"/>
      <c r="TA259" s="111"/>
      <c r="TB259" s="111"/>
      <c r="TC259" s="111"/>
      <c r="TD259" s="111"/>
      <c r="TE259" s="111"/>
      <c r="TF259" s="111"/>
      <c r="TG259" s="111"/>
      <c r="TH259" s="111"/>
      <c r="TI259" s="111"/>
      <c r="TJ259" s="111"/>
      <c r="TK259" s="111"/>
      <c r="TL259" s="111"/>
      <c r="TM259" s="111"/>
      <c r="TN259" s="111"/>
    </row>
    <row r="260" spans="1:534" x14ac:dyDescent="0.2">
      <c r="A260" s="111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7"/>
      <c r="CC260" s="117"/>
      <c r="CD260" s="111"/>
      <c r="CE260" s="111"/>
      <c r="CF260" s="111"/>
      <c r="CG260" s="117"/>
      <c r="CH260" s="117"/>
      <c r="CI260" s="111"/>
      <c r="CJ260" s="111"/>
      <c r="CK260" s="111"/>
      <c r="CL260" s="117"/>
      <c r="CM260" s="111"/>
      <c r="CN260" s="117"/>
      <c r="CO260" s="117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  <c r="DJ260" s="111"/>
      <c r="DK260" s="111"/>
      <c r="DL260" s="111"/>
      <c r="DM260" s="111"/>
      <c r="DN260" s="111"/>
      <c r="DO260" s="111"/>
      <c r="DP260" s="111"/>
      <c r="DQ260" s="111"/>
      <c r="DR260" s="111"/>
      <c r="DS260" s="111"/>
      <c r="DT260" s="111"/>
      <c r="DU260" s="111"/>
      <c r="DV260" s="111"/>
      <c r="DW260" s="111"/>
      <c r="DX260" s="111"/>
      <c r="DY260" s="111"/>
      <c r="DZ260" s="111"/>
      <c r="EA260" s="111"/>
      <c r="EB260" s="111"/>
      <c r="EC260" s="111"/>
      <c r="ED260" s="111"/>
      <c r="EE260" s="111"/>
      <c r="EF260" s="111"/>
      <c r="EG260" s="111"/>
      <c r="EH260" s="111"/>
      <c r="EI260" s="111"/>
      <c r="EJ260" s="111"/>
      <c r="EK260" s="111"/>
      <c r="EL260" s="111"/>
      <c r="EM260" s="111"/>
      <c r="EN260" s="111"/>
      <c r="EO260" s="111"/>
      <c r="EP260" s="111"/>
      <c r="EQ260" s="111"/>
      <c r="ER260" s="111"/>
      <c r="ES260" s="111"/>
      <c r="ET260" s="111"/>
      <c r="EU260" s="111"/>
      <c r="EV260" s="111"/>
      <c r="EW260" s="111"/>
      <c r="EX260" s="111"/>
      <c r="EY260" s="111"/>
      <c r="EZ260" s="111"/>
      <c r="FA260" s="111"/>
      <c r="FB260" s="111"/>
      <c r="FC260" s="111"/>
      <c r="FD260" s="111"/>
      <c r="FE260" s="111"/>
      <c r="FF260" s="111"/>
      <c r="FG260" s="111"/>
      <c r="FH260" s="111"/>
      <c r="FI260" s="111"/>
      <c r="FJ260" s="111"/>
      <c r="FK260" s="111"/>
      <c r="FL260" s="111"/>
      <c r="FM260" s="111"/>
      <c r="FN260" s="111"/>
      <c r="FO260" s="111"/>
      <c r="FP260" s="111"/>
      <c r="FQ260" s="111"/>
      <c r="FR260" s="111"/>
      <c r="FS260" s="111"/>
      <c r="FT260" s="111"/>
      <c r="FU260" s="111"/>
      <c r="FV260" s="111"/>
      <c r="FW260" s="111"/>
      <c r="FX260" s="111"/>
      <c r="FY260" s="111"/>
      <c r="FZ260" s="111"/>
      <c r="GA260" s="111"/>
      <c r="GB260" s="111"/>
      <c r="GC260" s="111"/>
      <c r="GD260" s="111"/>
      <c r="GE260" s="111"/>
      <c r="GF260" s="111"/>
      <c r="GG260" s="111"/>
      <c r="GH260" s="111"/>
      <c r="GI260" s="111"/>
      <c r="GJ260" s="111"/>
      <c r="GK260" s="111"/>
      <c r="GL260" s="111"/>
      <c r="GM260" s="111"/>
      <c r="GN260" s="111"/>
      <c r="GO260" s="111"/>
      <c r="GP260" s="111"/>
      <c r="GQ260" s="111"/>
      <c r="GR260" s="111"/>
      <c r="GS260" s="111"/>
      <c r="GT260" s="111"/>
      <c r="GU260" s="111"/>
      <c r="GV260" s="111"/>
      <c r="GW260" s="111"/>
      <c r="GX260" s="111"/>
      <c r="GY260" s="111"/>
      <c r="GZ260" s="111"/>
      <c r="HA260" s="111"/>
      <c r="HB260" s="111"/>
      <c r="HC260" s="111"/>
      <c r="HD260" s="111"/>
      <c r="HE260" s="111"/>
      <c r="HF260" s="111"/>
      <c r="HG260" s="116"/>
      <c r="HH260" s="111"/>
      <c r="HI260" s="111"/>
      <c r="HJ260" s="111"/>
      <c r="HK260" s="111"/>
      <c r="HL260" s="111"/>
      <c r="HM260" s="111"/>
      <c r="HN260" s="111"/>
      <c r="HO260" s="111"/>
      <c r="HP260" s="111"/>
      <c r="HQ260" s="111"/>
      <c r="HR260" s="111"/>
      <c r="HS260" s="111"/>
      <c r="HT260" s="111"/>
      <c r="HU260" s="111"/>
      <c r="HV260" s="111"/>
      <c r="HW260" s="111"/>
      <c r="HX260" s="111"/>
      <c r="HY260" s="111"/>
      <c r="HZ260" s="111"/>
      <c r="IA260" s="111"/>
      <c r="IB260" s="111"/>
      <c r="IC260" s="111"/>
      <c r="ID260" s="111"/>
      <c r="IE260" s="111"/>
      <c r="IF260" s="111"/>
      <c r="IG260" s="111"/>
      <c r="IH260" s="111"/>
      <c r="II260" s="111"/>
      <c r="IJ260" s="111"/>
      <c r="IK260" s="111"/>
      <c r="IL260" s="111"/>
      <c r="IM260" s="111"/>
      <c r="IN260" s="111"/>
      <c r="IO260" s="111"/>
      <c r="IP260" s="111"/>
      <c r="IQ260" s="111"/>
      <c r="IR260" s="111"/>
      <c r="IS260" s="111"/>
      <c r="IT260" s="111"/>
      <c r="IU260" s="111"/>
      <c r="IV260" s="111"/>
      <c r="IW260" s="111"/>
      <c r="IX260" s="111"/>
      <c r="IY260" s="111"/>
      <c r="IZ260" s="111"/>
      <c r="JA260" s="111"/>
      <c r="JB260" s="111"/>
      <c r="JC260" s="111"/>
      <c r="JD260" s="111"/>
      <c r="JE260" s="111"/>
      <c r="JF260" s="111"/>
      <c r="JG260" s="111"/>
      <c r="JH260" s="111"/>
      <c r="JI260" s="111"/>
      <c r="JJ260" s="111"/>
      <c r="JK260" s="111"/>
      <c r="JL260" s="111"/>
      <c r="JM260" s="111"/>
      <c r="JN260" s="111"/>
      <c r="JO260" s="111"/>
      <c r="JP260" s="111"/>
      <c r="JQ260" s="111"/>
      <c r="JR260" s="111"/>
      <c r="JS260" s="111"/>
      <c r="JT260" s="111"/>
      <c r="JU260" s="111"/>
      <c r="JV260" s="111"/>
      <c r="JW260" s="111"/>
      <c r="JX260" s="111"/>
      <c r="JY260" s="111"/>
      <c r="JZ260" s="111"/>
      <c r="KA260" s="111"/>
      <c r="KB260" s="111"/>
      <c r="KC260" s="111"/>
      <c r="KD260" s="111"/>
      <c r="KE260" s="111"/>
      <c r="KF260" s="111"/>
      <c r="KG260" s="111"/>
      <c r="KH260" s="111"/>
      <c r="KI260" s="111"/>
      <c r="KJ260" s="111"/>
      <c r="KK260" s="111"/>
      <c r="KL260" s="111"/>
      <c r="KM260" s="111"/>
      <c r="KN260" s="111"/>
      <c r="KO260" s="111"/>
      <c r="KP260" s="111"/>
      <c r="KQ260" s="111"/>
      <c r="KR260" s="111"/>
      <c r="KS260" s="111"/>
      <c r="KT260" s="111"/>
      <c r="KU260" s="111"/>
      <c r="KV260" s="111"/>
      <c r="KW260" s="111"/>
      <c r="KX260" s="111"/>
      <c r="KY260" s="111"/>
      <c r="KZ260" s="111"/>
      <c r="LA260" s="111"/>
      <c r="LB260" s="111"/>
      <c r="LC260" s="111"/>
      <c r="LD260" s="111"/>
      <c r="LE260" s="111"/>
      <c r="LF260" s="111"/>
      <c r="LG260" s="111"/>
      <c r="LH260" s="111"/>
      <c r="LI260" s="111"/>
      <c r="LJ260" s="111"/>
      <c r="LK260" s="111"/>
      <c r="LL260" s="111"/>
      <c r="LM260" s="111"/>
      <c r="LN260" s="111"/>
      <c r="LO260" s="111"/>
      <c r="LP260" s="111"/>
      <c r="LQ260" s="111"/>
      <c r="LR260" s="111"/>
      <c r="LS260" s="111"/>
      <c r="LT260" s="111"/>
      <c r="LU260" s="111"/>
      <c r="LV260" s="111"/>
      <c r="LW260" s="111"/>
      <c r="LX260" s="111"/>
      <c r="LY260" s="111"/>
      <c r="LZ260" s="111"/>
      <c r="MA260" s="111"/>
      <c r="MB260" s="111"/>
      <c r="MC260" s="111"/>
      <c r="MD260" s="111"/>
      <c r="ME260" s="111"/>
      <c r="MF260" s="111"/>
      <c r="MG260" s="111"/>
      <c r="MH260" s="111"/>
      <c r="MI260" s="111"/>
      <c r="MJ260" s="111"/>
      <c r="MK260" s="111"/>
      <c r="ML260" s="111"/>
      <c r="MM260" s="111"/>
      <c r="MN260" s="111"/>
      <c r="MO260" s="111"/>
      <c r="MP260" s="111"/>
      <c r="MQ260" s="111"/>
      <c r="MR260" s="111"/>
      <c r="MS260" s="111"/>
      <c r="MT260" s="111"/>
      <c r="MU260" s="111"/>
      <c r="MV260" s="111"/>
      <c r="MW260" s="111"/>
      <c r="MX260" s="111"/>
      <c r="MY260" s="111"/>
      <c r="MZ260" s="111"/>
      <c r="NA260" s="111"/>
      <c r="NB260" s="111"/>
      <c r="NC260" s="111"/>
      <c r="ND260" s="111"/>
      <c r="NE260" s="111"/>
      <c r="NF260" s="111"/>
      <c r="NG260" s="111"/>
      <c r="NH260" s="111"/>
      <c r="NI260" s="111"/>
      <c r="NJ260" s="111"/>
      <c r="NK260" s="111"/>
      <c r="NL260" s="111"/>
      <c r="NM260" s="111"/>
      <c r="NN260" s="111"/>
      <c r="NO260" s="111"/>
      <c r="NP260" s="111"/>
      <c r="NQ260" s="111"/>
      <c r="NR260" s="111"/>
      <c r="NS260" s="111"/>
      <c r="NT260" s="111"/>
      <c r="NU260" s="111"/>
      <c r="NV260" s="111"/>
      <c r="NW260" s="111"/>
      <c r="NX260" s="111"/>
      <c r="NY260" s="111"/>
      <c r="NZ260" s="111"/>
      <c r="OA260" s="111"/>
      <c r="OB260" s="111"/>
      <c r="OC260" s="111"/>
      <c r="OD260" s="111"/>
      <c r="OE260" s="111"/>
      <c r="OF260" s="111"/>
      <c r="OG260" s="111"/>
      <c r="OH260" s="111"/>
      <c r="OI260" s="111"/>
      <c r="OJ260" s="111"/>
      <c r="OK260" s="111"/>
      <c r="OL260" s="111"/>
      <c r="OM260" s="111"/>
      <c r="ON260" s="111"/>
      <c r="OO260" s="111"/>
      <c r="OP260" s="111"/>
      <c r="OQ260" s="111"/>
      <c r="OR260" s="111"/>
      <c r="OS260" s="111"/>
      <c r="OT260" s="111"/>
      <c r="OU260" s="111"/>
      <c r="OV260" s="111"/>
      <c r="OW260" s="111"/>
      <c r="OX260" s="111"/>
      <c r="OY260" s="111"/>
      <c r="OZ260" s="111"/>
      <c r="PA260" s="111"/>
      <c r="PB260" s="111"/>
      <c r="PC260" s="111"/>
      <c r="PD260" s="111"/>
      <c r="PE260" s="111"/>
      <c r="PF260" s="111"/>
      <c r="PG260" s="111"/>
      <c r="PH260" s="111"/>
      <c r="PI260" s="111"/>
      <c r="PJ260" s="111"/>
      <c r="PK260" s="111"/>
      <c r="PL260" s="111"/>
      <c r="PM260" s="111"/>
      <c r="PN260" s="111"/>
      <c r="PO260" s="111"/>
      <c r="PP260" s="111"/>
      <c r="PQ260" s="111"/>
      <c r="PR260" s="111"/>
      <c r="PS260" s="111"/>
      <c r="PT260" s="111"/>
      <c r="PU260" s="111"/>
      <c r="PV260" s="111"/>
      <c r="PW260" s="111"/>
      <c r="PX260" s="111"/>
      <c r="PY260" s="111"/>
      <c r="PZ260" s="111"/>
      <c r="QA260" s="111"/>
      <c r="QB260" s="111"/>
      <c r="QC260" s="111"/>
      <c r="QD260" s="111"/>
      <c r="QE260" s="111"/>
      <c r="QF260" s="111"/>
      <c r="QG260" s="111"/>
      <c r="QH260" s="111"/>
      <c r="QI260" s="111"/>
      <c r="QJ260" s="111"/>
      <c r="QK260" s="111"/>
      <c r="QL260" s="111"/>
      <c r="QM260" s="111"/>
      <c r="QN260" s="111"/>
      <c r="QO260" s="111"/>
      <c r="QP260" s="111"/>
      <c r="QQ260" s="111"/>
      <c r="QR260" s="111"/>
      <c r="QS260" s="111"/>
      <c r="QT260" s="111"/>
      <c r="QU260" s="111"/>
      <c r="QV260" s="111"/>
      <c r="QW260" s="111"/>
      <c r="QX260" s="111"/>
      <c r="QY260" s="111"/>
      <c r="QZ260" s="111"/>
      <c r="RA260" s="111"/>
      <c r="RB260" s="111"/>
      <c r="RC260" s="111"/>
      <c r="RD260" s="111"/>
      <c r="RE260" s="111"/>
      <c r="RF260" s="111"/>
      <c r="RG260" s="111"/>
      <c r="RH260" s="111"/>
      <c r="RI260" s="111"/>
      <c r="RJ260" s="111"/>
      <c r="RK260" s="111"/>
      <c r="RL260" s="111"/>
      <c r="RM260" s="111"/>
      <c r="RN260" s="111"/>
      <c r="RO260" s="111"/>
      <c r="RP260" s="111"/>
      <c r="RQ260" s="111"/>
      <c r="RR260" s="111"/>
      <c r="RS260" s="111"/>
      <c r="RT260" s="111"/>
      <c r="RU260" s="111"/>
      <c r="RV260" s="111"/>
      <c r="RW260" s="111"/>
      <c r="RX260" s="111"/>
      <c r="RY260" s="111"/>
      <c r="RZ260" s="111"/>
      <c r="SA260" s="111"/>
      <c r="SB260" s="111"/>
      <c r="SC260" s="111"/>
      <c r="SD260" s="111"/>
      <c r="SE260" s="111"/>
      <c r="SF260" s="111"/>
      <c r="SG260" s="111"/>
      <c r="SH260" s="111"/>
      <c r="SI260" s="111"/>
      <c r="SJ260" s="111"/>
      <c r="SK260" s="111"/>
      <c r="SL260" s="111"/>
      <c r="SM260" s="111"/>
      <c r="SN260" s="111"/>
      <c r="SO260" s="111"/>
      <c r="SP260" s="111"/>
      <c r="SQ260" s="111"/>
      <c r="SR260" s="111"/>
      <c r="SS260" s="111"/>
      <c r="ST260" s="111"/>
      <c r="SU260" s="111"/>
      <c r="SV260" s="111"/>
      <c r="SW260" s="111"/>
      <c r="SX260" s="111"/>
      <c r="SY260" s="111"/>
      <c r="SZ260" s="111"/>
      <c r="TA260" s="111"/>
      <c r="TB260" s="111"/>
      <c r="TC260" s="111"/>
      <c r="TD260" s="111"/>
      <c r="TE260" s="111"/>
      <c r="TF260" s="111"/>
      <c r="TG260" s="111"/>
      <c r="TH260" s="111"/>
      <c r="TI260" s="111"/>
      <c r="TJ260" s="111"/>
      <c r="TK260" s="111"/>
      <c r="TL260" s="111"/>
      <c r="TM260" s="111"/>
      <c r="TN260" s="111"/>
    </row>
    <row r="261" spans="1:534" x14ac:dyDescent="0.2">
      <c r="A261" s="111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7"/>
      <c r="CC261" s="117"/>
      <c r="CD261" s="111"/>
      <c r="CE261" s="111"/>
      <c r="CF261" s="111"/>
      <c r="CG261" s="117"/>
      <c r="CH261" s="117"/>
      <c r="CI261" s="111"/>
      <c r="CJ261" s="111"/>
      <c r="CK261" s="111"/>
      <c r="CL261" s="117"/>
      <c r="CM261" s="111"/>
      <c r="CN261" s="117"/>
      <c r="CO261" s="117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  <c r="DJ261" s="111"/>
      <c r="DK261" s="111"/>
      <c r="DL261" s="111"/>
      <c r="DM261" s="111"/>
      <c r="DN261" s="111"/>
      <c r="DO261" s="111"/>
      <c r="DP261" s="111"/>
      <c r="DQ261" s="111"/>
      <c r="DR261" s="111"/>
      <c r="DS261" s="111"/>
      <c r="DT261" s="111"/>
      <c r="DU261" s="111"/>
      <c r="DV261" s="111"/>
      <c r="DW261" s="111"/>
      <c r="DX261" s="111"/>
      <c r="DY261" s="111"/>
      <c r="DZ261" s="111"/>
      <c r="EA261" s="111"/>
      <c r="EB261" s="111"/>
      <c r="EC261" s="111"/>
      <c r="ED261" s="111"/>
      <c r="EE261" s="111"/>
      <c r="EF261" s="111"/>
      <c r="EG261" s="111"/>
      <c r="EH261" s="111"/>
      <c r="EI261" s="111"/>
      <c r="EJ261" s="111"/>
      <c r="EK261" s="111"/>
      <c r="EL261" s="111"/>
      <c r="EM261" s="111"/>
      <c r="EN261" s="111"/>
      <c r="EO261" s="111"/>
      <c r="EP261" s="111"/>
      <c r="EQ261" s="111"/>
      <c r="ER261" s="111"/>
      <c r="ES261" s="111"/>
      <c r="ET261" s="111"/>
      <c r="EU261" s="111"/>
      <c r="EV261" s="111"/>
      <c r="EW261" s="111"/>
      <c r="EX261" s="111"/>
      <c r="EY261" s="111"/>
      <c r="EZ261" s="111"/>
      <c r="FA261" s="111"/>
      <c r="FB261" s="111"/>
      <c r="FC261" s="111"/>
      <c r="FD261" s="111"/>
      <c r="FE261" s="111"/>
      <c r="FF261" s="111"/>
      <c r="FG261" s="111"/>
      <c r="FH261" s="111"/>
      <c r="FI261" s="111"/>
      <c r="FJ261" s="111"/>
      <c r="FK261" s="111"/>
      <c r="FL261" s="111"/>
      <c r="FM261" s="111"/>
      <c r="FN261" s="111"/>
      <c r="FO261" s="111"/>
      <c r="FP261" s="111"/>
      <c r="FQ261" s="111"/>
      <c r="FR261" s="111"/>
      <c r="FS261" s="111"/>
      <c r="FT261" s="111"/>
      <c r="FU261" s="111"/>
      <c r="FV261" s="111"/>
      <c r="FW261" s="111"/>
      <c r="FX261" s="111"/>
      <c r="FY261" s="111"/>
      <c r="FZ261" s="111"/>
      <c r="GA261" s="111"/>
      <c r="GB261" s="111"/>
      <c r="GC261" s="111"/>
      <c r="GD261" s="111"/>
      <c r="GE261" s="111"/>
      <c r="GF261" s="111"/>
      <c r="GG261" s="111"/>
      <c r="GH261" s="111"/>
      <c r="GI261" s="111"/>
      <c r="GJ261" s="111"/>
      <c r="GK261" s="111"/>
      <c r="GL261" s="111"/>
      <c r="GM261" s="111"/>
      <c r="GN261" s="111"/>
      <c r="GO261" s="111"/>
      <c r="GP261" s="111"/>
      <c r="GQ261" s="111"/>
      <c r="GR261" s="111"/>
      <c r="GS261" s="111"/>
      <c r="GT261" s="111"/>
      <c r="GU261" s="111"/>
      <c r="GV261" s="111"/>
      <c r="GW261" s="111"/>
      <c r="GX261" s="111"/>
      <c r="GY261" s="111"/>
      <c r="GZ261" s="111"/>
      <c r="HA261" s="111"/>
      <c r="HB261" s="111"/>
      <c r="HC261" s="111"/>
      <c r="HD261" s="111"/>
      <c r="HE261" s="111"/>
      <c r="HF261" s="111"/>
      <c r="HG261" s="116"/>
      <c r="HH261" s="111"/>
      <c r="HI261" s="111"/>
      <c r="HJ261" s="111"/>
      <c r="HK261" s="111"/>
      <c r="HL261" s="111"/>
      <c r="HM261" s="111"/>
      <c r="HN261" s="111"/>
      <c r="HO261" s="111"/>
      <c r="HP261" s="111"/>
      <c r="HQ261" s="111"/>
      <c r="HR261" s="111"/>
      <c r="HS261" s="111"/>
      <c r="HT261" s="111"/>
      <c r="HU261" s="111"/>
      <c r="HV261" s="111"/>
      <c r="HW261" s="111"/>
      <c r="HX261" s="111"/>
      <c r="HY261" s="111"/>
      <c r="HZ261" s="111"/>
      <c r="IA261" s="111"/>
      <c r="IB261" s="111"/>
      <c r="IC261" s="111"/>
      <c r="ID261" s="111"/>
      <c r="IE261" s="111"/>
      <c r="IF261" s="111"/>
      <c r="IG261" s="111"/>
      <c r="IH261" s="111"/>
      <c r="II261" s="111"/>
      <c r="IJ261" s="111"/>
      <c r="IK261" s="111"/>
      <c r="IL261" s="111"/>
      <c r="IM261" s="111"/>
      <c r="IN261" s="111"/>
      <c r="IO261" s="111"/>
      <c r="IP261" s="111"/>
      <c r="IQ261" s="111"/>
      <c r="IR261" s="111"/>
      <c r="IS261" s="111"/>
      <c r="IT261" s="111"/>
      <c r="IU261" s="111"/>
      <c r="IV261" s="111"/>
      <c r="IW261" s="111"/>
      <c r="IX261" s="111"/>
      <c r="IY261" s="111"/>
      <c r="IZ261" s="111"/>
      <c r="JA261" s="111"/>
      <c r="JB261" s="111"/>
      <c r="JC261" s="111"/>
      <c r="JD261" s="111"/>
      <c r="JE261" s="111"/>
      <c r="JF261" s="111"/>
      <c r="JG261" s="111"/>
      <c r="JH261" s="111"/>
      <c r="JI261" s="111"/>
      <c r="JJ261" s="111"/>
      <c r="JK261" s="111"/>
      <c r="JL261" s="111"/>
      <c r="JM261" s="111"/>
      <c r="JN261" s="111"/>
      <c r="JO261" s="111"/>
      <c r="JP261" s="111"/>
      <c r="JQ261" s="111"/>
      <c r="JR261" s="111"/>
      <c r="JS261" s="111"/>
      <c r="JT261" s="111"/>
      <c r="JU261" s="111"/>
      <c r="JV261" s="111"/>
      <c r="JW261" s="111"/>
      <c r="JX261" s="111"/>
      <c r="JY261" s="111"/>
      <c r="JZ261" s="111"/>
      <c r="KA261" s="111"/>
      <c r="KB261" s="111"/>
      <c r="KC261" s="111"/>
      <c r="KD261" s="111"/>
      <c r="KE261" s="111"/>
      <c r="KF261" s="111"/>
      <c r="KG261" s="111"/>
      <c r="KH261" s="111"/>
      <c r="KI261" s="111"/>
      <c r="KJ261" s="111"/>
      <c r="KK261" s="111"/>
      <c r="KL261" s="111"/>
      <c r="KM261" s="111"/>
      <c r="KN261" s="111"/>
      <c r="KO261" s="111"/>
      <c r="KP261" s="111"/>
      <c r="KQ261" s="111"/>
      <c r="KR261" s="111"/>
      <c r="KS261" s="111"/>
      <c r="KT261" s="111"/>
      <c r="KU261" s="111"/>
      <c r="KV261" s="111"/>
      <c r="KW261" s="111"/>
      <c r="KX261" s="111"/>
      <c r="KY261" s="111"/>
      <c r="KZ261" s="111"/>
      <c r="LA261" s="111"/>
      <c r="LB261" s="111"/>
      <c r="LC261" s="111"/>
      <c r="LD261" s="111"/>
      <c r="LE261" s="111"/>
      <c r="LF261" s="111"/>
      <c r="LG261" s="111"/>
      <c r="LH261" s="111"/>
      <c r="LI261" s="111"/>
      <c r="LJ261" s="111"/>
      <c r="LK261" s="111"/>
      <c r="LL261" s="111"/>
      <c r="LM261" s="111"/>
      <c r="LN261" s="111"/>
      <c r="LO261" s="111"/>
      <c r="LP261" s="111"/>
      <c r="LQ261" s="111"/>
      <c r="LR261" s="111"/>
      <c r="LS261" s="111"/>
      <c r="LT261" s="111"/>
      <c r="LU261" s="111"/>
      <c r="LV261" s="111"/>
      <c r="LW261" s="111"/>
      <c r="LX261" s="111"/>
      <c r="LY261" s="111"/>
      <c r="LZ261" s="111"/>
      <c r="MA261" s="111"/>
      <c r="MB261" s="111"/>
      <c r="MC261" s="111"/>
      <c r="MD261" s="111"/>
      <c r="ME261" s="111"/>
      <c r="MF261" s="111"/>
      <c r="MG261" s="111"/>
      <c r="MH261" s="111"/>
      <c r="MI261" s="111"/>
      <c r="MJ261" s="111"/>
      <c r="MK261" s="111"/>
      <c r="ML261" s="111"/>
      <c r="MM261" s="111"/>
      <c r="MN261" s="111"/>
      <c r="MO261" s="111"/>
      <c r="MP261" s="111"/>
      <c r="MQ261" s="111"/>
      <c r="MR261" s="111"/>
      <c r="MS261" s="111"/>
      <c r="MT261" s="111"/>
      <c r="MU261" s="111"/>
      <c r="MV261" s="111"/>
      <c r="MW261" s="111"/>
      <c r="MX261" s="111"/>
      <c r="MY261" s="111"/>
      <c r="MZ261" s="111"/>
      <c r="NA261" s="111"/>
      <c r="NB261" s="111"/>
      <c r="NC261" s="111"/>
      <c r="ND261" s="111"/>
      <c r="NE261" s="111"/>
      <c r="NF261" s="111"/>
      <c r="NG261" s="111"/>
      <c r="NH261" s="111"/>
      <c r="NI261" s="111"/>
      <c r="NJ261" s="111"/>
      <c r="NK261" s="111"/>
      <c r="NL261" s="111"/>
      <c r="NM261" s="111"/>
      <c r="NN261" s="111"/>
      <c r="NO261" s="111"/>
      <c r="NP261" s="111"/>
      <c r="NQ261" s="111"/>
      <c r="NR261" s="111"/>
      <c r="NS261" s="111"/>
      <c r="NT261" s="111"/>
      <c r="NU261" s="111"/>
      <c r="NV261" s="111"/>
      <c r="NW261" s="111"/>
      <c r="NX261" s="111"/>
      <c r="NY261" s="111"/>
      <c r="NZ261" s="111"/>
      <c r="OA261" s="111"/>
      <c r="OB261" s="111"/>
      <c r="OC261" s="111"/>
      <c r="OD261" s="111"/>
      <c r="OE261" s="111"/>
      <c r="OF261" s="111"/>
      <c r="OG261" s="111"/>
      <c r="OH261" s="111"/>
      <c r="OI261" s="111"/>
      <c r="OJ261" s="111"/>
      <c r="OK261" s="111"/>
      <c r="OL261" s="111"/>
      <c r="OM261" s="111"/>
      <c r="ON261" s="111"/>
      <c r="OO261" s="111"/>
      <c r="OP261" s="111"/>
      <c r="OQ261" s="111"/>
      <c r="OR261" s="111"/>
      <c r="OS261" s="111"/>
      <c r="OT261" s="111"/>
      <c r="OU261" s="111"/>
      <c r="OV261" s="111"/>
      <c r="OW261" s="111"/>
      <c r="OX261" s="111"/>
      <c r="OY261" s="111"/>
      <c r="OZ261" s="111"/>
      <c r="PA261" s="111"/>
      <c r="PB261" s="111"/>
      <c r="PC261" s="111"/>
      <c r="PD261" s="111"/>
      <c r="PE261" s="111"/>
      <c r="PF261" s="111"/>
      <c r="PG261" s="111"/>
      <c r="PH261" s="111"/>
      <c r="PI261" s="111"/>
      <c r="PJ261" s="111"/>
      <c r="PK261" s="111"/>
      <c r="PL261" s="111"/>
      <c r="PM261" s="111"/>
      <c r="PN261" s="111"/>
      <c r="PO261" s="111"/>
      <c r="PP261" s="111"/>
      <c r="PQ261" s="111"/>
      <c r="PR261" s="111"/>
      <c r="PS261" s="111"/>
      <c r="PT261" s="111"/>
      <c r="PU261" s="111"/>
      <c r="PV261" s="111"/>
      <c r="PW261" s="111"/>
      <c r="PX261" s="111"/>
      <c r="PY261" s="111"/>
      <c r="PZ261" s="111"/>
      <c r="QA261" s="111"/>
      <c r="QB261" s="111"/>
      <c r="QC261" s="111"/>
      <c r="QD261" s="111"/>
      <c r="QE261" s="111"/>
      <c r="QF261" s="111"/>
      <c r="QG261" s="111"/>
      <c r="QH261" s="111"/>
      <c r="QI261" s="111"/>
      <c r="QJ261" s="111"/>
      <c r="QK261" s="111"/>
      <c r="QL261" s="111"/>
      <c r="QM261" s="111"/>
      <c r="QN261" s="111"/>
      <c r="QO261" s="111"/>
      <c r="QP261" s="111"/>
      <c r="QQ261" s="111"/>
      <c r="QR261" s="111"/>
      <c r="QS261" s="111"/>
      <c r="QT261" s="111"/>
      <c r="QU261" s="111"/>
      <c r="QV261" s="111"/>
      <c r="QW261" s="111"/>
      <c r="QX261" s="111"/>
      <c r="QY261" s="111"/>
      <c r="QZ261" s="111"/>
      <c r="RA261" s="111"/>
      <c r="RB261" s="111"/>
      <c r="RC261" s="111"/>
      <c r="RD261" s="111"/>
      <c r="RE261" s="111"/>
      <c r="RF261" s="111"/>
      <c r="RG261" s="111"/>
      <c r="RH261" s="111"/>
      <c r="RI261" s="111"/>
      <c r="RJ261" s="111"/>
      <c r="RK261" s="111"/>
      <c r="RL261" s="111"/>
      <c r="RM261" s="111"/>
      <c r="RN261" s="111"/>
      <c r="RO261" s="111"/>
      <c r="RP261" s="111"/>
      <c r="RQ261" s="111"/>
      <c r="RR261" s="111"/>
      <c r="RS261" s="111"/>
      <c r="RT261" s="111"/>
      <c r="RU261" s="111"/>
      <c r="RV261" s="111"/>
      <c r="RW261" s="111"/>
      <c r="RX261" s="111"/>
      <c r="RY261" s="111"/>
      <c r="RZ261" s="111"/>
      <c r="SA261" s="111"/>
      <c r="SB261" s="111"/>
      <c r="SC261" s="111"/>
      <c r="SD261" s="111"/>
      <c r="SE261" s="111"/>
      <c r="SF261" s="111"/>
      <c r="SG261" s="111"/>
      <c r="SH261" s="111"/>
      <c r="SI261" s="111"/>
      <c r="SJ261" s="111"/>
      <c r="SK261" s="111"/>
      <c r="SL261" s="111"/>
      <c r="SM261" s="111"/>
      <c r="SN261" s="111"/>
      <c r="SO261" s="111"/>
      <c r="SP261" s="111"/>
      <c r="SQ261" s="111"/>
      <c r="SR261" s="111"/>
      <c r="SS261" s="111"/>
      <c r="ST261" s="111"/>
      <c r="SU261" s="111"/>
      <c r="SV261" s="111"/>
      <c r="SW261" s="111"/>
      <c r="SX261" s="111"/>
      <c r="SY261" s="111"/>
      <c r="SZ261" s="111"/>
      <c r="TA261" s="111"/>
      <c r="TB261" s="111"/>
      <c r="TC261" s="111"/>
      <c r="TD261" s="111"/>
      <c r="TE261" s="111"/>
      <c r="TF261" s="111"/>
      <c r="TG261" s="111"/>
      <c r="TH261" s="111"/>
      <c r="TI261" s="111"/>
      <c r="TJ261" s="111"/>
      <c r="TK261" s="111"/>
      <c r="TL261" s="111"/>
      <c r="TM261" s="111"/>
      <c r="TN261" s="111"/>
    </row>
    <row r="262" spans="1:534" x14ac:dyDescent="0.2">
      <c r="A262" s="111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7"/>
      <c r="CC262" s="117"/>
      <c r="CD262" s="111"/>
      <c r="CE262" s="111"/>
      <c r="CF262" s="111"/>
      <c r="CG262" s="117"/>
      <c r="CH262" s="117"/>
      <c r="CI262" s="111"/>
      <c r="CJ262" s="111"/>
      <c r="CK262" s="111"/>
      <c r="CL262" s="117"/>
      <c r="CM262" s="111"/>
      <c r="CN262" s="117"/>
      <c r="CO262" s="117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  <c r="DJ262" s="111"/>
      <c r="DK262" s="111"/>
      <c r="DL262" s="111"/>
      <c r="DM262" s="111"/>
      <c r="DN262" s="111"/>
      <c r="DO262" s="111"/>
      <c r="DP262" s="111"/>
      <c r="DQ262" s="111"/>
      <c r="DR262" s="111"/>
      <c r="DS262" s="111"/>
      <c r="DT262" s="111"/>
      <c r="DU262" s="111"/>
      <c r="DV262" s="111"/>
      <c r="DW262" s="111"/>
      <c r="DX262" s="111"/>
      <c r="DY262" s="111"/>
      <c r="DZ262" s="111"/>
      <c r="EA262" s="111"/>
      <c r="EB262" s="111"/>
      <c r="EC262" s="111"/>
      <c r="ED262" s="111"/>
      <c r="EE262" s="111"/>
      <c r="EF262" s="111"/>
      <c r="EG262" s="111"/>
      <c r="EH262" s="111"/>
      <c r="EI262" s="111"/>
      <c r="EJ262" s="111"/>
      <c r="EK262" s="111"/>
      <c r="EL262" s="111"/>
      <c r="EM262" s="111"/>
      <c r="EN262" s="111"/>
      <c r="EO262" s="111"/>
      <c r="EP262" s="111"/>
      <c r="EQ262" s="111"/>
      <c r="ER262" s="111"/>
      <c r="ES262" s="111"/>
      <c r="ET262" s="111"/>
      <c r="EU262" s="111"/>
      <c r="EV262" s="111"/>
      <c r="EW262" s="111"/>
      <c r="EX262" s="111"/>
      <c r="EY262" s="111"/>
      <c r="EZ262" s="111"/>
      <c r="FA262" s="111"/>
      <c r="FB262" s="111"/>
      <c r="FC262" s="111"/>
      <c r="FD262" s="111"/>
      <c r="FE262" s="111"/>
      <c r="FF262" s="111"/>
      <c r="FG262" s="111"/>
      <c r="FH262" s="111"/>
      <c r="FI262" s="111"/>
      <c r="FJ262" s="111"/>
      <c r="FK262" s="111"/>
      <c r="FL262" s="111"/>
      <c r="FM262" s="111"/>
      <c r="FN262" s="111"/>
      <c r="FO262" s="111"/>
      <c r="FP262" s="111"/>
      <c r="FQ262" s="111"/>
      <c r="FR262" s="111"/>
      <c r="FS262" s="111"/>
      <c r="FT262" s="111"/>
      <c r="FU262" s="111"/>
      <c r="FV262" s="111"/>
      <c r="FW262" s="111"/>
      <c r="FX262" s="111"/>
      <c r="FY262" s="111"/>
      <c r="FZ262" s="111"/>
      <c r="GA262" s="111"/>
      <c r="GB262" s="111"/>
      <c r="GC262" s="111"/>
      <c r="GD262" s="111"/>
      <c r="GE262" s="111"/>
      <c r="GF262" s="111"/>
      <c r="GG262" s="111"/>
      <c r="GH262" s="111"/>
      <c r="GI262" s="111"/>
      <c r="GJ262" s="111"/>
      <c r="GK262" s="111"/>
      <c r="GL262" s="111"/>
      <c r="GM262" s="111"/>
      <c r="GN262" s="111"/>
      <c r="GO262" s="111"/>
      <c r="GP262" s="111"/>
      <c r="GQ262" s="111"/>
      <c r="GR262" s="111"/>
      <c r="GS262" s="111"/>
      <c r="GT262" s="111"/>
      <c r="GU262" s="111"/>
      <c r="GV262" s="111"/>
      <c r="GW262" s="111"/>
      <c r="GX262" s="111"/>
      <c r="GY262" s="111"/>
      <c r="GZ262" s="111"/>
      <c r="HA262" s="111"/>
      <c r="HB262" s="111"/>
      <c r="HC262" s="111"/>
      <c r="HD262" s="111"/>
      <c r="HE262" s="111"/>
      <c r="HF262" s="111"/>
      <c r="HG262" s="116"/>
      <c r="HH262" s="111"/>
      <c r="HI262" s="111"/>
      <c r="HJ262" s="111"/>
      <c r="HK262" s="111"/>
      <c r="HL262" s="111"/>
      <c r="HM262" s="111"/>
      <c r="HN262" s="111"/>
      <c r="HO262" s="111"/>
      <c r="HP262" s="111"/>
      <c r="HQ262" s="111"/>
      <c r="HR262" s="111"/>
      <c r="HS262" s="111"/>
      <c r="HT262" s="111"/>
      <c r="HU262" s="111"/>
      <c r="HV262" s="111"/>
      <c r="HW262" s="111"/>
      <c r="HX262" s="111"/>
      <c r="HY262" s="111"/>
      <c r="HZ262" s="111"/>
      <c r="IA262" s="111"/>
      <c r="IB262" s="111"/>
      <c r="IC262" s="111"/>
      <c r="ID262" s="111"/>
      <c r="IE262" s="111"/>
      <c r="IF262" s="111"/>
      <c r="IG262" s="111"/>
      <c r="IH262" s="111"/>
      <c r="II262" s="111"/>
      <c r="IJ262" s="111"/>
      <c r="IK262" s="111"/>
      <c r="IL262" s="111"/>
      <c r="IM262" s="111"/>
      <c r="IN262" s="111"/>
      <c r="IO262" s="111"/>
      <c r="IP262" s="111"/>
      <c r="IQ262" s="111"/>
      <c r="IR262" s="111"/>
      <c r="IS262" s="111"/>
      <c r="IT262" s="111"/>
      <c r="IU262" s="111"/>
      <c r="IV262" s="111"/>
      <c r="IW262" s="111"/>
      <c r="IX262" s="111"/>
      <c r="IY262" s="111"/>
      <c r="IZ262" s="111"/>
      <c r="JA262" s="111"/>
      <c r="JB262" s="111"/>
      <c r="JC262" s="111"/>
      <c r="JD262" s="111"/>
      <c r="JE262" s="111"/>
      <c r="JF262" s="111"/>
      <c r="JG262" s="111"/>
      <c r="JH262" s="111"/>
      <c r="JI262" s="111"/>
      <c r="JJ262" s="111"/>
      <c r="JK262" s="111"/>
      <c r="JL262" s="111"/>
      <c r="JM262" s="111"/>
      <c r="JN262" s="111"/>
      <c r="JO262" s="111"/>
      <c r="JP262" s="111"/>
      <c r="JQ262" s="111"/>
      <c r="JR262" s="111"/>
      <c r="JS262" s="111"/>
      <c r="JT262" s="111"/>
      <c r="JU262" s="111"/>
      <c r="JV262" s="111"/>
      <c r="JW262" s="111"/>
      <c r="JX262" s="111"/>
      <c r="JY262" s="111"/>
      <c r="JZ262" s="111"/>
      <c r="KA262" s="111"/>
      <c r="KB262" s="111"/>
      <c r="KC262" s="111"/>
      <c r="KD262" s="111"/>
      <c r="KE262" s="111"/>
      <c r="KF262" s="111"/>
      <c r="KG262" s="111"/>
      <c r="KH262" s="111"/>
      <c r="KI262" s="111"/>
      <c r="KJ262" s="111"/>
      <c r="KK262" s="111"/>
      <c r="KL262" s="111"/>
      <c r="KM262" s="111"/>
      <c r="KN262" s="111"/>
      <c r="KO262" s="111"/>
      <c r="KP262" s="111"/>
      <c r="KQ262" s="111"/>
      <c r="KR262" s="111"/>
      <c r="KS262" s="111"/>
      <c r="KT262" s="111"/>
      <c r="KU262" s="111"/>
      <c r="KV262" s="111"/>
      <c r="KW262" s="111"/>
      <c r="KX262" s="111"/>
      <c r="KY262" s="111"/>
      <c r="KZ262" s="111"/>
      <c r="LA262" s="111"/>
      <c r="LB262" s="111"/>
      <c r="LC262" s="111"/>
      <c r="LD262" s="111"/>
      <c r="LE262" s="111"/>
      <c r="LF262" s="111"/>
      <c r="LG262" s="111"/>
      <c r="LH262" s="111"/>
      <c r="LI262" s="111"/>
      <c r="LJ262" s="111"/>
      <c r="LK262" s="111"/>
      <c r="LL262" s="111"/>
      <c r="LM262" s="111"/>
      <c r="LN262" s="111"/>
      <c r="LO262" s="111"/>
      <c r="LP262" s="111"/>
      <c r="LQ262" s="111"/>
      <c r="LR262" s="111"/>
      <c r="LS262" s="111"/>
      <c r="LT262" s="111"/>
      <c r="LU262" s="111"/>
      <c r="LV262" s="111"/>
      <c r="LW262" s="111"/>
      <c r="LX262" s="111"/>
      <c r="LY262" s="111"/>
      <c r="LZ262" s="111"/>
      <c r="MA262" s="111"/>
      <c r="MB262" s="111"/>
      <c r="MC262" s="111"/>
      <c r="MD262" s="111"/>
      <c r="ME262" s="111"/>
      <c r="MF262" s="111"/>
      <c r="MG262" s="111"/>
      <c r="MH262" s="111"/>
      <c r="MI262" s="111"/>
      <c r="MJ262" s="111"/>
      <c r="MK262" s="111"/>
      <c r="ML262" s="111"/>
      <c r="MM262" s="111"/>
      <c r="MN262" s="111"/>
      <c r="MO262" s="111"/>
      <c r="MP262" s="111"/>
      <c r="MQ262" s="111"/>
      <c r="MR262" s="111"/>
      <c r="MS262" s="111"/>
      <c r="MT262" s="111"/>
      <c r="MU262" s="111"/>
      <c r="MV262" s="111"/>
      <c r="MW262" s="111"/>
      <c r="MX262" s="111"/>
      <c r="MY262" s="111"/>
      <c r="MZ262" s="111"/>
      <c r="NA262" s="111"/>
      <c r="NB262" s="111"/>
      <c r="NC262" s="111"/>
      <c r="ND262" s="111"/>
      <c r="NE262" s="111"/>
      <c r="NF262" s="111"/>
      <c r="NG262" s="111"/>
      <c r="NH262" s="111"/>
      <c r="NI262" s="111"/>
      <c r="NJ262" s="111"/>
      <c r="NK262" s="111"/>
      <c r="NL262" s="111"/>
      <c r="NM262" s="111"/>
      <c r="NN262" s="111"/>
      <c r="NO262" s="111"/>
      <c r="NP262" s="111"/>
      <c r="NQ262" s="111"/>
      <c r="NR262" s="111"/>
      <c r="NS262" s="111"/>
      <c r="NT262" s="111"/>
      <c r="NU262" s="111"/>
      <c r="NV262" s="111"/>
      <c r="NW262" s="111"/>
      <c r="NX262" s="111"/>
      <c r="NY262" s="111"/>
      <c r="NZ262" s="111"/>
      <c r="OA262" s="111"/>
      <c r="OB262" s="111"/>
      <c r="OC262" s="111"/>
      <c r="OD262" s="111"/>
      <c r="OE262" s="111"/>
      <c r="OF262" s="111"/>
      <c r="OG262" s="111"/>
      <c r="OH262" s="111"/>
      <c r="OI262" s="111"/>
      <c r="OJ262" s="111"/>
      <c r="OK262" s="111"/>
      <c r="OL262" s="111"/>
      <c r="OM262" s="111"/>
      <c r="ON262" s="111"/>
      <c r="OO262" s="111"/>
      <c r="OP262" s="111"/>
      <c r="OQ262" s="111"/>
      <c r="OR262" s="111"/>
      <c r="OS262" s="111"/>
      <c r="OT262" s="111"/>
      <c r="OU262" s="111"/>
      <c r="OV262" s="111"/>
      <c r="OW262" s="111"/>
      <c r="OX262" s="111"/>
      <c r="OY262" s="111"/>
      <c r="OZ262" s="111"/>
      <c r="PA262" s="111"/>
      <c r="PB262" s="111"/>
      <c r="PC262" s="111"/>
      <c r="PD262" s="111"/>
      <c r="PE262" s="111"/>
      <c r="PF262" s="111"/>
      <c r="PG262" s="111"/>
      <c r="PH262" s="111"/>
      <c r="PI262" s="111"/>
      <c r="PJ262" s="111"/>
      <c r="PK262" s="111"/>
      <c r="PL262" s="111"/>
      <c r="PM262" s="111"/>
      <c r="PN262" s="111"/>
      <c r="PO262" s="111"/>
      <c r="PP262" s="111"/>
      <c r="PQ262" s="111"/>
      <c r="PR262" s="111"/>
      <c r="PS262" s="111"/>
      <c r="PT262" s="111"/>
      <c r="PU262" s="111"/>
      <c r="PV262" s="111"/>
      <c r="PW262" s="111"/>
      <c r="PX262" s="111"/>
      <c r="PY262" s="111"/>
      <c r="PZ262" s="111"/>
      <c r="QA262" s="111"/>
      <c r="QB262" s="111"/>
      <c r="QC262" s="111"/>
      <c r="QD262" s="111"/>
      <c r="QE262" s="111"/>
      <c r="QF262" s="111"/>
      <c r="QG262" s="111"/>
      <c r="QH262" s="111"/>
      <c r="QI262" s="111"/>
      <c r="QJ262" s="111"/>
      <c r="QK262" s="111"/>
      <c r="QL262" s="111"/>
      <c r="QM262" s="111"/>
      <c r="QN262" s="111"/>
      <c r="QO262" s="111"/>
      <c r="QP262" s="111"/>
      <c r="QQ262" s="111"/>
      <c r="QR262" s="111"/>
      <c r="QS262" s="111"/>
      <c r="QT262" s="111"/>
      <c r="QU262" s="111"/>
      <c r="QV262" s="111"/>
      <c r="QW262" s="111"/>
      <c r="QX262" s="111"/>
      <c r="QY262" s="111"/>
      <c r="QZ262" s="111"/>
      <c r="RA262" s="111"/>
      <c r="RB262" s="111"/>
      <c r="RC262" s="111"/>
      <c r="RD262" s="111"/>
      <c r="RE262" s="111"/>
      <c r="RF262" s="111"/>
      <c r="RG262" s="111"/>
      <c r="RH262" s="111"/>
      <c r="RI262" s="111"/>
      <c r="RJ262" s="111"/>
      <c r="RK262" s="111"/>
      <c r="RL262" s="111"/>
      <c r="RM262" s="111"/>
      <c r="RN262" s="111"/>
      <c r="RO262" s="111"/>
      <c r="RP262" s="111"/>
      <c r="RQ262" s="111"/>
      <c r="RR262" s="111"/>
      <c r="RS262" s="111"/>
      <c r="RT262" s="111"/>
      <c r="RU262" s="111"/>
      <c r="RV262" s="111"/>
      <c r="RW262" s="111"/>
      <c r="RX262" s="111"/>
      <c r="RY262" s="111"/>
      <c r="RZ262" s="111"/>
      <c r="SA262" s="111"/>
      <c r="SB262" s="111"/>
      <c r="SC262" s="111"/>
      <c r="SD262" s="111"/>
      <c r="SE262" s="111"/>
      <c r="SF262" s="111"/>
      <c r="SG262" s="111"/>
      <c r="SH262" s="111"/>
      <c r="SI262" s="111"/>
      <c r="SJ262" s="111"/>
      <c r="SK262" s="111"/>
      <c r="SL262" s="111"/>
      <c r="SM262" s="111"/>
      <c r="SN262" s="111"/>
      <c r="SO262" s="111"/>
      <c r="SP262" s="111"/>
      <c r="SQ262" s="111"/>
      <c r="SR262" s="111"/>
      <c r="SS262" s="111"/>
      <c r="ST262" s="111"/>
      <c r="SU262" s="111"/>
      <c r="SV262" s="111"/>
      <c r="SW262" s="111"/>
      <c r="SX262" s="111"/>
      <c r="SY262" s="111"/>
      <c r="SZ262" s="111"/>
      <c r="TA262" s="111"/>
      <c r="TB262" s="111"/>
      <c r="TC262" s="111"/>
      <c r="TD262" s="111"/>
      <c r="TE262" s="111"/>
      <c r="TF262" s="111"/>
      <c r="TG262" s="111"/>
      <c r="TH262" s="111"/>
      <c r="TI262" s="111"/>
      <c r="TJ262" s="111"/>
      <c r="TK262" s="111"/>
      <c r="TL262" s="111"/>
      <c r="TM262" s="111"/>
      <c r="TN262" s="111"/>
    </row>
    <row r="263" spans="1:534" x14ac:dyDescent="0.2">
      <c r="A263" s="111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7"/>
      <c r="CC263" s="117"/>
      <c r="CD263" s="111"/>
      <c r="CE263" s="111"/>
      <c r="CF263" s="111"/>
      <c r="CG263" s="117"/>
      <c r="CH263" s="117"/>
      <c r="CI263" s="111"/>
      <c r="CJ263" s="111"/>
      <c r="CK263" s="111"/>
      <c r="CL263" s="117"/>
      <c r="CM263" s="111"/>
      <c r="CN263" s="117"/>
      <c r="CO263" s="117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  <c r="DJ263" s="111"/>
      <c r="DK263" s="111"/>
      <c r="DL263" s="111"/>
      <c r="DM263" s="111"/>
      <c r="DN263" s="111"/>
      <c r="DO263" s="111"/>
      <c r="DP263" s="111"/>
      <c r="DQ263" s="111"/>
      <c r="DR263" s="111"/>
      <c r="DS263" s="111"/>
      <c r="DT263" s="111"/>
      <c r="DU263" s="111"/>
      <c r="DV263" s="111"/>
      <c r="DW263" s="111"/>
      <c r="DX263" s="111"/>
      <c r="DY263" s="111"/>
      <c r="DZ263" s="111"/>
      <c r="EA263" s="111"/>
      <c r="EB263" s="111"/>
      <c r="EC263" s="111"/>
      <c r="ED263" s="111"/>
      <c r="EE263" s="111"/>
      <c r="EF263" s="111"/>
      <c r="EG263" s="111"/>
      <c r="EH263" s="111"/>
      <c r="EI263" s="111"/>
      <c r="EJ263" s="111"/>
      <c r="EK263" s="111"/>
      <c r="EL263" s="111"/>
      <c r="EM263" s="111"/>
      <c r="EN263" s="111"/>
      <c r="EO263" s="111"/>
      <c r="EP263" s="111"/>
      <c r="EQ263" s="111"/>
      <c r="ER263" s="111"/>
      <c r="ES263" s="111"/>
      <c r="ET263" s="111"/>
      <c r="EU263" s="111"/>
      <c r="EV263" s="111"/>
      <c r="EW263" s="111"/>
      <c r="EX263" s="111"/>
      <c r="EY263" s="111"/>
      <c r="EZ263" s="111"/>
      <c r="FA263" s="111"/>
      <c r="FB263" s="111"/>
      <c r="FC263" s="111"/>
      <c r="FD263" s="111"/>
      <c r="FE263" s="111"/>
      <c r="FF263" s="111"/>
      <c r="FG263" s="111"/>
      <c r="FH263" s="111"/>
      <c r="FI263" s="111"/>
      <c r="FJ263" s="111"/>
      <c r="FK263" s="111"/>
      <c r="FL263" s="111"/>
      <c r="FM263" s="111"/>
      <c r="FN263" s="111"/>
      <c r="FO263" s="111"/>
      <c r="FP263" s="111"/>
      <c r="FQ263" s="111"/>
      <c r="FR263" s="111"/>
      <c r="FS263" s="111"/>
      <c r="FT263" s="111"/>
      <c r="FU263" s="111"/>
      <c r="FV263" s="111"/>
      <c r="FW263" s="111"/>
      <c r="FX263" s="111"/>
      <c r="FY263" s="111"/>
      <c r="FZ263" s="111"/>
      <c r="GA263" s="111"/>
      <c r="GB263" s="111"/>
      <c r="GC263" s="111"/>
      <c r="GD263" s="111"/>
      <c r="GE263" s="111"/>
      <c r="GF263" s="111"/>
      <c r="GG263" s="111"/>
      <c r="GH263" s="111"/>
      <c r="GI263" s="111"/>
      <c r="GJ263" s="111"/>
      <c r="GK263" s="111"/>
      <c r="GL263" s="111"/>
      <c r="GM263" s="111"/>
      <c r="GN263" s="111"/>
      <c r="GO263" s="111"/>
      <c r="GP263" s="111"/>
      <c r="GQ263" s="111"/>
      <c r="GR263" s="111"/>
      <c r="GS263" s="111"/>
      <c r="GT263" s="111"/>
      <c r="GU263" s="111"/>
      <c r="GV263" s="111"/>
      <c r="GW263" s="111"/>
      <c r="GX263" s="111"/>
      <c r="GY263" s="111"/>
      <c r="GZ263" s="111"/>
      <c r="HA263" s="111"/>
      <c r="HB263" s="111"/>
      <c r="HC263" s="111"/>
      <c r="HD263" s="111"/>
      <c r="HE263" s="111"/>
      <c r="HF263" s="111"/>
      <c r="HG263" s="116"/>
      <c r="HH263" s="111"/>
      <c r="HI263" s="111"/>
      <c r="HJ263" s="111"/>
      <c r="HK263" s="111"/>
      <c r="HL263" s="111"/>
      <c r="HM263" s="111"/>
      <c r="HN263" s="111"/>
      <c r="HO263" s="111"/>
      <c r="HP263" s="111"/>
      <c r="HQ263" s="111"/>
      <c r="HR263" s="111"/>
      <c r="HS263" s="111"/>
      <c r="HT263" s="111"/>
      <c r="HU263" s="111"/>
      <c r="HV263" s="111"/>
      <c r="HW263" s="111"/>
      <c r="HX263" s="111"/>
      <c r="HY263" s="111"/>
      <c r="HZ263" s="111"/>
      <c r="IA263" s="111"/>
      <c r="IB263" s="111"/>
      <c r="IC263" s="111"/>
      <c r="ID263" s="111"/>
      <c r="IE263" s="111"/>
      <c r="IF263" s="111"/>
      <c r="IG263" s="111"/>
      <c r="IH263" s="111"/>
      <c r="II263" s="111"/>
      <c r="IJ263" s="111"/>
      <c r="IK263" s="111"/>
      <c r="IL263" s="111"/>
      <c r="IM263" s="111"/>
      <c r="IN263" s="111"/>
      <c r="IO263" s="111"/>
      <c r="IP263" s="111"/>
      <c r="IQ263" s="111"/>
      <c r="IR263" s="111"/>
      <c r="IS263" s="111"/>
      <c r="IT263" s="111"/>
      <c r="IU263" s="111"/>
      <c r="IV263" s="111"/>
      <c r="IW263" s="111"/>
      <c r="IX263" s="111"/>
      <c r="IY263" s="111"/>
      <c r="IZ263" s="111"/>
      <c r="JA263" s="111"/>
      <c r="JB263" s="111"/>
      <c r="JC263" s="111"/>
      <c r="JD263" s="111"/>
      <c r="JE263" s="111"/>
      <c r="JF263" s="111"/>
      <c r="JG263" s="111"/>
      <c r="JH263" s="111"/>
      <c r="JI263" s="111"/>
      <c r="JJ263" s="111"/>
      <c r="JK263" s="111"/>
      <c r="JL263" s="111"/>
      <c r="JM263" s="111"/>
      <c r="JN263" s="111"/>
      <c r="JO263" s="111"/>
      <c r="JP263" s="111"/>
      <c r="JQ263" s="111"/>
      <c r="JR263" s="111"/>
      <c r="JS263" s="111"/>
      <c r="JT263" s="111"/>
      <c r="JU263" s="111"/>
      <c r="JV263" s="111"/>
      <c r="JW263" s="111"/>
      <c r="JX263" s="111"/>
      <c r="JY263" s="111"/>
      <c r="JZ263" s="111"/>
      <c r="KA263" s="111"/>
      <c r="KB263" s="111"/>
      <c r="KC263" s="111"/>
      <c r="KD263" s="111"/>
      <c r="KE263" s="111"/>
      <c r="KF263" s="111"/>
      <c r="KG263" s="111"/>
      <c r="KH263" s="111"/>
      <c r="KI263" s="111"/>
      <c r="KJ263" s="111"/>
      <c r="KK263" s="111"/>
      <c r="KL263" s="111"/>
      <c r="KM263" s="111"/>
      <c r="KN263" s="111"/>
      <c r="KO263" s="111"/>
      <c r="KP263" s="111"/>
      <c r="KQ263" s="111"/>
      <c r="KR263" s="111"/>
      <c r="KS263" s="111"/>
      <c r="KT263" s="111"/>
      <c r="KU263" s="111"/>
      <c r="KV263" s="111"/>
      <c r="KW263" s="111"/>
      <c r="KX263" s="111"/>
      <c r="KY263" s="111"/>
      <c r="KZ263" s="111"/>
      <c r="LA263" s="111"/>
      <c r="LB263" s="111"/>
      <c r="LC263" s="111"/>
      <c r="LD263" s="111"/>
      <c r="LE263" s="111"/>
      <c r="LF263" s="111"/>
      <c r="LG263" s="111"/>
      <c r="LH263" s="111"/>
      <c r="LI263" s="111"/>
      <c r="LJ263" s="111"/>
      <c r="LK263" s="111"/>
      <c r="LL263" s="111"/>
      <c r="LM263" s="111"/>
      <c r="LN263" s="111"/>
      <c r="LO263" s="111"/>
      <c r="LP263" s="111"/>
      <c r="LQ263" s="111"/>
      <c r="LR263" s="111"/>
      <c r="LS263" s="111"/>
      <c r="LT263" s="111"/>
      <c r="LU263" s="111"/>
      <c r="LV263" s="111"/>
      <c r="LW263" s="111"/>
      <c r="LX263" s="111"/>
      <c r="LY263" s="111"/>
      <c r="LZ263" s="111"/>
      <c r="MA263" s="111"/>
      <c r="MB263" s="111"/>
      <c r="MC263" s="111"/>
      <c r="MD263" s="111"/>
      <c r="ME263" s="111"/>
      <c r="MF263" s="111"/>
      <c r="MG263" s="111"/>
      <c r="MH263" s="111"/>
      <c r="MI263" s="111"/>
      <c r="MJ263" s="111"/>
      <c r="MK263" s="111"/>
      <c r="ML263" s="111"/>
      <c r="MM263" s="111"/>
      <c r="MN263" s="111"/>
      <c r="MO263" s="111"/>
      <c r="MP263" s="111"/>
      <c r="MQ263" s="111"/>
      <c r="MR263" s="111"/>
      <c r="MS263" s="111"/>
      <c r="MT263" s="111"/>
      <c r="MU263" s="111"/>
      <c r="MV263" s="111"/>
      <c r="MW263" s="111"/>
      <c r="MX263" s="111"/>
      <c r="MY263" s="111"/>
      <c r="MZ263" s="111"/>
      <c r="NA263" s="111"/>
      <c r="NB263" s="111"/>
      <c r="NC263" s="111"/>
      <c r="ND263" s="111"/>
      <c r="NE263" s="111"/>
      <c r="NF263" s="111"/>
      <c r="NG263" s="111"/>
      <c r="NH263" s="111"/>
      <c r="NI263" s="111"/>
      <c r="NJ263" s="111"/>
      <c r="NK263" s="111"/>
      <c r="NL263" s="111"/>
      <c r="NM263" s="111"/>
      <c r="NN263" s="111"/>
      <c r="NO263" s="111"/>
      <c r="NP263" s="111"/>
      <c r="NQ263" s="111"/>
      <c r="NR263" s="111"/>
      <c r="NS263" s="111"/>
      <c r="NT263" s="111"/>
      <c r="NU263" s="111"/>
      <c r="NV263" s="111"/>
      <c r="NW263" s="111"/>
      <c r="NX263" s="111"/>
      <c r="NY263" s="111"/>
      <c r="NZ263" s="111"/>
      <c r="OA263" s="111"/>
      <c r="OB263" s="111"/>
      <c r="OC263" s="111"/>
      <c r="OD263" s="111"/>
      <c r="OE263" s="111"/>
      <c r="OF263" s="111"/>
      <c r="OG263" s="111"/>
      <c r="OH263" s="111"/>
      <c r="OI263" s="111"/>
      <c r="OJ263" s="111"/>
      <c r="OK263" s="111"/>
      <c r="OL263" s="111"/>
      <c r="OM263" s="111"/>
      <c r="ON263" s="111"/>
      <c r="OO263" s="111"/>
      <c r="OP263" s="111"/>
      <c r="OQ263" s="111"/>
      <c r="OR263" s="111"/>
      <c r="OS263" s="111"/>
      <c r="OT263" s="111"/>
      <c r="OU263" s="111"/>
      <c r="OV263" s="111"/>
      <c r="OW263" s="111"/>
      <c r="OX263" s="111"/>
      <c r="OY263" s="111"/>
      <c r="OZ263" s="111"/>
      <c r="PA263" s="111"/>
      <c r="PB263" s="111"/>
      <c r="PC263" s="111"/>
      <c r="PD263" s="111"/>
      <c r="PE263" s="111"/>
      <c r="PF263" s="111"/>
      <c r="PG263" s="111"/>
      <c r="PH263" s="111"/>
      <c r="PI263" s="111"/>
      <c r="PJ263" s="111"/>
      <c r="PK263" s="111"/>
      <c r="PL263" s="111"/>
      <c r="PM263" s="111"/>
      <c r="PN263" s="111"/>
      <c r="PO263" s="111"/>
      <c r="PP263" s="111"/>
      <c r="PQ263" s="111"/>
      <c r="PR263" s="111"/>
      <c r="PS263" s="111"/>
      <c r="PT263" s="111"/>
      <c r="PU263" s="111"/>
      <c r="PV263" s="111"/>
      <c r="PW263" s="111"/>
      <c r="PX263" s="111"/>
      <c r="PY263" s="111"/>
      <c r="PZ263" s="111"/>
      <c r="QA263" s="111"/>
      <c r="QB263" s="111"/>
      <c r="QC263" s="111"/>
      <c r="QD263" s="111"/>
      <c r="QE263" s="111"/>
      <c r="QF263" s="111"/>
      <c r="QG263" s="111"/>
      <c r="QH263" s="111"/>
      <c r="QI263" s="111"/>
      <c r="QJ263" s="111"/>
      <c r="QK263" s="111"/>
      <c r="QL263" s="111"/>
      <c r="QM263" s="111"/>
      <c r="QN263" s="111"/>
      <c r="QO263" s="111"/>
      <c r="QP263" s="111"/>
      <c r="QQ263" s="111"/>
      <c r="QR263" s="111"/>
      <c r="QS263" s="111"/>
      <c r="QT263" s="111"/>
      <c r="QU263" s="111"/>
      <c r="QV263" s="111"/>
      <c r="QW263" s="111"/>
      <c r="QX263" s="111"/>
      <c r="QY263" s="111"/>
      <c r="QZ263" s="111"/>
      <c r="RA263" s="111"/>
      <c r="RB263" s="111"/>
      <c r="RC263" s="111"/>
      <c r="RD263" s="111"/>
      <c r="RE263" s="111"/>
      <c r="RF263" s="111"/>
      <c r="RG263" s="111"/>
      <c r="RH263" s="111"/>
      <c r="RI263" s="111"/>
      <c r="RJ263" s="111"/>
      <c r="RK263" s="111"/>
      <c r="RL263" s="111"/>
      <c r="RM263" s="111"/>
      <c r="RN263" s="111"/>
      <c r="RO263" s="111"/>
      <c r="RP263" s="111"/>
      <c r="RQ263" s="111"/>
      <c r="RR263" s="111"/>
      <c r="RS263" s="111"/>
      <c r="RT263" s="111"/>
      <c r="RU263" s="111"/>
      <c r="RV263" s="111"/>
      <c r="RW263" s="111"/>
      <c r="RX263" s="111"/>
      <c r="RY263" s="111"/>
      <c r="RZ263" s="111"/>
      <c r="SA263" s="111"/>
      <c r="SB263" s="111"/>
      <c r="SC263" s="111"/>
      <c r="SD263" s="111"/>
      <c r="SE263" s="111"/>
      <c r="SF263" s="111"/>
      <c r="SG263" s="111"/>
      <c r="SH263" s="111"/>
      <c r="SI263" s="111"/>
      <c r="SJ263" s="111"/>
      <c r="SK263" s="111"/>
      <c r="SL263" s="111"/>
      <c r="SM263" s="111"/>
      <c r="SN263" s="111"/>
      <c r="SO263" s="111"/>
      <c r="SP263" s="111"/>
      <c r="SQ263" s="111"/>
      <c r="SR263" s="111"/>
      <c r="SS263" s="111"/>
      <c r="ST263" s="111"/>
      <c r="SU263" s="111"/>
      <c r="SV263" s="111"/>
      <c r="SW263" s="111"/>
      <c r="SX263" s="111"/>
      <c r="SY263" s="111"/>
      <c r="SZ263" s="111"/>
      <c r="TA263" s="111"/>
      <c r="TB263" s="111"/>
      <c r="TC263" s="111"/>
      <c r="TD263" s="111"/>
      <c r="TE263" s="111"/>
      <c r="TF263" s="111"/>
      <c r="TG263" s="111"/>
      <c r="TH263" s="111"/>
      <c r="TI263" s="111"/>
      <c r="TJ263" s="111"/>
      <c r="TK263" s="111"/>
      <c r="TL263" s="111"/>
      <c r="TM263" s="111"/>
      <c r="TN263" s="111"/>
    </row>
    <row r="264" spans="1:534" x14ac:dyDescent="0.2">
      <c r="A264" s="111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7"/>
      <c r="CC264" s="117"/>
      <c r="CD264" s="111"/>
      <c r="CE264" s="111"/>
      <c r="CF264" s="111"/>
      <c r="CG264" s="117"/>
      <c r="CH264" s="117"/>
      <c r="CI264" s="111"/>
      <c r="CJ264" s="111"/>
      <c r="CK264" s="111"/>
      <c r="CL264" s="117"/>
      <c r="CM264" s="111"/>
      <c r="CN264" s="117"/>
      <c r="CO264" s="117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  <c r="DJ264" s="111"/>
      <c r="DK264" s="111"/>
      <c r="DL264" s="111"/>
      <c r="DM264" s="111"/>
      <c r="DN264" s="111"/>
      <c r="DO264" s="111"/>
      <c r="DP264" s="111"/>
      <c r="DQ264" s="111"/>
      <c r="DR264" s="111"/>
      <c r="DS264" s="111"/>
      <c r="DT264" s="111"/>
      <c r="DU264" s="111"/>
      <c r="DV264" s="111"/>
      <c r="DW264" s="111"/>
      <c r="DX264" s="111"/>
      <c r="DY264" s="111"/>
      <c r="DZ264" s="111"/>
      <c r="EA264" s="111"/>
      <c r="EB264" s="111"/>
      <c r="EC264" s="111"/>
      <c r="ED264" s="111"/>
      <c r="EE264" s="111"/>
      <c r="EF264" s="111"/>
      <c r="EG264" s="111"/>
      <c r="EH264" s="111"/>
      <c r="EI264" s="111"/>
      <c r="EJ264" s="111"/>
      <c r="EK264" s="111"/>
      <c r="EL264" s="111"/>
      <c r="EM264" s="111"/>
      <c r="EN264" s="111"/>
      <c r="EO264" s="111"/>
      <c r="EP264" s="111"/>
      <c r="EQ264" s="111"/>
      <c r="ER264" s="111"/>
      <c r="ES264" s="111"/>
      <c r="ET264" s="111"/>
      <c r="EU264" s="111"/>
      <c r="EV264" s="111"/>
      <c r="EW264" s="111"/>
      <c r="EX264" s="111"/>
      <c r="EY264" s="111"/>
      <c r="EZ264" s="111"/>
      <c r="FA264" s="111"/>
      <c r="FB264" s="111"/>
      <c r="FC264" s="111"/>
      <c r="FD264" s="111"/>
      <c r="FE264" s="111"/>
      <c r="FF264" s="111"/>
      <c r="FG264" s="111"/>
      <c r="FH264" s="111"/>
      <c r="FI264" s="111"/>
      <c r="FJ264" s="111"/>
      <c r="FK264" s="111"/>
      <c r="FL264" s="111"/>
      <c r="FM264" s="111"/>
      <c r="FN264" s="111"/>
      <c r="FO264" s="111"/>
      <c r="FP264" s="111"/>
      <c r="FQ264" s="111"/>
      <c r="FR264" s="111"/>
      <c r="FS264" s="111"/>
      <c r="FT264" s="111"/>
      <c r="FU264" s="111"/>
      <c r="FV264" s="111"/>
      <c r="FW264" s="111"/>
      <c r="FX264" s="111"/>
      <c r="FY264" s="111"/>
      <c r="FZ264" s="111"/>
      <c r="GA264" s="111"/>
      <c r="GB264" s="111"/>
      <c r="GC264" s="111"/>
      <c r="GD264" s="111"/>
      <c r="GE264" s="111"/>
      <c r="GF264" s="111"/>
      <c r="GG264" s="111"/>
      <c r="GH264" s="111"/>
      <c r="GI264" s="111"/>
      <c r="GJ264" s="111"/>
      <c r="GK264" s="111"/>
      <c r="GL264" s="111"/>
      <c r="GM264" s="111"/>
      <c r="GN264" s="111"/>
      <c r="GO264" s="111"/>
      <c r="GP264" s="111"/>
      <c r="GQ264" s="111"/>
      <c r="GR264" s="111"/>
      <c r="GS264" s="111"/>
      <c r="GT264" s="111"/>
      <c r="GU264" s="111"/>
      <c r="GV264" s="111"/>
      <c r="GW264" s="111"/>
      <c r="GX264" s="111"/>
      <c r="GY264" s="111"/>
      <c r="GZ264" s="111"/>
      <c r="HA264" s="111"/>
      <c r="HB264" s="111"/>
      <c r="HC264" s="111"/>
      <c r="HD264" s="111"/>
      <c r="HE264" s="111"/>
      <c r="HF264" s="111"/>
      <c r="HG264" s="116"/>
      <c r="HH264" s="111"/>
      <c r="HI264" s="111"/>
      <c r="HJ264" s="111"/>
      <c r="HK264" s="111"/>
      <c r="HL264" s="111"/>
      <c r="HM264" s="111"/>
      <c r="HN264" s="111"/>
      <c r="HO264" s="111"/>
      <c r="HP264" s="111"/>
      <c r="HQ264" s="111"/>
      <c r="HR264" s="111"/>
      <c r="HS264" s="111"/>
      <c r="HT264" s="111"/>
      <c r="HU264" s="111"/>
      <c r="HV264" s="111"/>
      <c r="HW264" s="111"/>
      <c r="HX264" s="111"/>
      <c r="HY264" s="111"/>
      <c r="HZ264" s="111"/>
      <c r="IA264" s="111"/>
      <c r="IB264" s="111"/>
      <c r="IC264" s="111"/>
      <c r="ID264" s="111"/>
      <c r="IE264" s="111"/>
      <c r="IF264" s="111"/>
      <c r="IG264" s="111"/>
      <c r="IH264" s="111"/>
      <c r="II264" s="111"/>
      <c r="IJ264" s="111"/>
      <c r="IK264" s="111"/>
      <c r="IL264" s="111"/>
      <c r="IM264" s="111"/>
      <c r="IN264" s="111"/>
      <c r="IO264" s="111"/>
      <c r="IP264" s="111"/>
      <c r="IQ264" s="111"/>
      <c r="IR264" s="111"/>
      <c r="IS264" s="111"/>
      <c r="IT264" s="111"/>
      <c r="IU264" s="111"/>
      <c r="IV264" s="111"/>
      <c r="IW264" s="111"/>
      <c r="IX264" s="111"/>
      <c r="IY264" s="111"/>
      <c r="IZ264" s="111"/>
      <c r="JA264" s="111"/>
      <c r="JB264" s="111"/>
      <c r="JC264" s="111"/>
      <c r="JD264" s="111"/>
      <c r="JE264" s="111"/>
      <c r="JF264" s="111"/>
      <c r="JG264" s="111"/>
      <c r="JH264" s="111"/>
      <c r="JI264" s="111"/>
      <c r="JJ264" s="111"/>
      <c r="JK264" s="111"/>
      <c r="JL264" s="111"/>
      <c r="JM264" s="111"/>
      <c r="JN264" s="111"/>
      <c r="JO264" s="111"/>
      <c r="JP264" s="111"/>
      <c r="JQ264" s="111"/>
      <c r="JR264" s="111"/>
      <c r="JS264" s="111"/>
      <c r="JT264" s="111"/>
      <c r="JU264" s="111"/>
      <c r="JV264" s="111"/>
      <c r="JW264" s="111"/>
      <c r="JX264" s="111"/>
      <c r="JY264" s="111"/>
      <c r="JZ264" s="111"/>
      <c r="KA264" s="111"/>
      <c r="KB264" s="111"/>
      <c r="KC264" s="111"/>
      <c r="KD264" s="111"/>
      <c r="KE264" s="111"/>
      <c r="KF264" s="111"/>
      <c r="KG264" s="111"/>
      <c r="KH264" s="111"/>
      <c r="KI264" s="111"/>
      <c r="KJ264" s="111"/>
      <c r="KK264" s="111"/>
      <c r="KL264" s="111"/>
      <c r="KM264" s="111"/>
      <c r="KN264" s="111"/>
      <c r="KO264" s="111"/>
      <c r="KP264" s="111"/>
      <c r="KQ264" s="111"/>
      <c r="KR264" s="111"/>
      <c r="KS264" s="111"/>
      <c r="KT264" s="111"/>
      <c r="KU264" s="111"/>
      <c r="KV264" s="111"/>
      <c r="KW264" s="111"/>
      <c r="KX264" s="111"/>
      <c r="KY264" s="111"/>
      <c r="KZ264" s="111"/>
      <c r="LA264" s="111"/>
      <c r="LB264" s="111"/>
      <c r="LC264" s="111"/>
      <c r="LD264" s="111"/>
      <c r="LE264" s="111"/>
      <c r="LF264" s="111"/>
      <c r="LG264" s="111"/>
      <c r="LH264" s="111"/>
      <c r="LI264" s="111"/>
      <c r="LJ264" s="111"/>
      <c r="LK264" s="111"/>
      <c r="LL264" s="111"/>
      <c r="LM264" s="111"/>
      <c r="LN264" s="111"/>
      <c r="LO264" s="111"/>
      <c r="LP264" s="111"/>
      <c r="LQ264" s="111"/>
      <c r="LR264" s="111"/>
      <c r="LS264" s="111"/>
      <c r="LT264" s="111"/>
      <c r="LU264" s="111"/>
      <c r="LV264" s="111"/>
      <c r="LW264" s="111"/>
      <c r="LX264" s="111"/>
      <c r="LY264" s="111"/>
      <c r="LZ264" s="111"/>
      <c r="MA264" s="111"/>
      <c r="MB264" s="111"/>
      <c r="MC264" s="111"/>
      <c r="MD264" s="111"/>
      <c r="ME264" s="111"/>
      <c r="MF264" s="111"/>
      <c r="MG264" s="111"/>
      <c r="MH264" s="111"/>
      <c r="MI264" s="111"/>
      <c r="MJ264" s="111"/>
      <c r="MK264" s="111"/>
      <c r="ML264" s="111"/>
      <c r="MM264" s="111"/>
      <c r="MN264" s="111"/>
      <c r="MO264" s="111"/>
      <c r="MP264" s="111"/>
      <c r="MQ264" s="111"/>
      <c r="MR264" s="111"/>
      <c r="MS264" s="111"/>
      <c r="MT264" s="111"/>
      <c r="MU264" s="111"/>
      <c r="MV264" s="111"/>
      <c r="MW264" s="111"/>
      <c r="MX264" s="111"/>
      <c r="MY264" s="111"/>
      <c r="MZ264" s="111"/>
      <c r="NA264" s="111"/>
      <c r="NB264" s="111"/>
      <c r="NC264" s="111"/>
      <c r="ND264" s="111"/>
      <c r="NE264" s="111"/>
      <c r="NF264" s="111"/>
      <c r="NG264" s="111"/>
      <c r="NH264" s="111"/>
      <c r="NI264" s="111"/>
      <c r="NJ264" s="111"/>
      <c r="NK264" s="111"/>
      <c r="NL264" s="111"/>
      <c r="NM264" s="111"/>
      <c r="NN264" s="111"/>
      <c r="NO264" s="111"/>
      <c r="NP264" s="111"/>
      <c r="NQ264" s="111"/>
      <c r="NR264" s="111"/>
      <c r="NS264" s="111"/>
      <c r="NT264" s="111"/>
      <c r="NU264" s="111"/>
      <c r="NV264" s="111"/>
      <c r="NW264" s="111"/>
      <c r="NX264" s="111"/>
      <c r="NY264" s="111"/>
      <c r="NZ264" s="111"/>
      <c r="OA264" s="111"/>
      <c r="OB264" s="111"/>
      <c r="OC264" s="111"/>
      <c r="OD264" s="111"/>
      <c r="OE264" s="111"/>
      <c r="OF264" s="111"/>
      <c r="OG264" s="111"/>
      <c r="OH264" s="111"/>
      <c r="OI264" s="111"/>
      <c r="OJ264" s="111"/>
      <c r="OK264" s="111"/>
      <c r="OL264" s="111"/>
      <c r="OM264" s="111"/>
      <c r="ON264" s="111"/>
      <c r="OO264" s="111"/>
      <c r="OP264" s="111"/>
      <c r="OQ264" s="111"/>
      <c r="OR264" s="111"/>
      <c r="OS264" s="111"/>
      <c r="OT264" s="111"/>
      <c r="OU264" s="111"/>
      <c r="OV264" s="111"/>
      <c r="OW264" s="111"/>
      <c r="OX264" s="111"/>
      <c r="OY264" s="111"/>
      <c r="OZ264" s="111"/>
      <c r="PA264" s="111"/>
      <c r="PB264" s="111"/>
      <c r="PC264" s="111"/>
      <c r="PD264" s="111"/>
      <c r="PE264" s="111"/>
      <c r="PF264" s="111"/>
      <c r="PG264" s="111"/>
      <c r="PH264" s="111"/>
      <c r="PI264" s="111"/>
      <c r="PJ264" s="111"/>
      <c r="PK264" s="111"/>
      <c r="PL264" s="111"/>
      <c r="PM264" s="111"/>
      <c r="PN264" s="111"/>
      <c r="PO264" s="111"/>
      <c r="PP264" s="111"/>
      <c r="PQ264" s="111"/>
      <c r="PR264" s="111"/>
      <c r="PS264" s="111"/>
      <c r="PT264" s="111"/>
      <c r="PU264" s="111"/>
      <c r="PV264" s="111"/>
      <c r="PW264" s="111"/>
      <c r="PX264" s="111"/>
      <c r="PY264" s="111"/>
      <c r="PZ264" s="111"/>
      <c r="QA264" s="111"/>
      <c r="QB264" s="111"/>
      <c r="QC264" s="111"/>
      <c r="QD264" s="111"/>
      <c r="QE264" s="111"/>
      <c r="QF264" s="111"/>
      <c r="QG264" s="111"/>
      <c r="QH264" s="111"/>
      <c r="QI264" s="111"/>
      <c r="QJ264" s="111"/>
      <c r="QK264" s="111"/>
      <c r="QL264" s="111"/>
      <c r="QM264" s="111"/>
      <c r="QN264" s="111"/>
      <c r="QO264" s="111"/>
      <c r="QP264" s="111"/>
      <c r="QQ264" s="111"/>
      <c r="QR264" s="111"/>
      <c r="QS264" s="111"/>
      <c r="QT264" s="111"/>
      <c r="QU264" s="111"/>
      <c r="QV264" s="111"/>
      <c r="QW264" s="111"/>
      <c r="QX264" s="111"/>
      <c r="QY264" s="111"/>
      <c r="QZ264" s="111"/>
      <c r="RA264" s="111"/>
      <c r="RB264" s="111"/>
      <c r="RC264" s="111"/>
      <c r="RD264" s="111"/>
      <c r="RE264" s="111"/>
      <c r="RF264" s="111"/>
      <c r="RG264" s="111"/>
      <c r="RH264" s="111"/>
      <c r="RI264" s="111"/>
      <c r="RJ264" s="111"/>
      <c r="RK264" s="111"/>
      <c r="RL264" s="111"/>
      <c r="RM264" s="111"/>
      <c r="RN264" s="111"/>
      <c r="RO264" s="111"/>
      <c r="RP264" s="111"/>
      <c r="RQ264" s="111"/>
      <c r="RR264" s="111"/>
      <c r="RS264" s="111"/>
      <c r="RT264" s="111"/>
      <c r="RU264" s="111"/>
      <c r="RV264" s="111"/>
      <c r="RW264" s="111"/>
      <c r="RX264" s="111"/>
      <c r="RY264" s="111"/>
      <c r="RZ264" s="111"/>
      <c r="SA264" s="111"/>
      <c r="SB264" s="111"/>
      <c r="SC264" s="111"/>
      <c r="SD264" s="111"/>
      <c r="SE264" s="111"/>
      <c r="SF264" s="111"/>
      <c r="SG264" s="111"/>
      <c r="SH264" s="111"/>
      <c r="SI264" s="111"/>
      <c r="SJ264" s="111"/>
      <c r="SK264" s="111"/>
      <c r="SL264" s="111"/>
      <c r="SM264" s="111"/>
      <c r="SN264" s="111"/>
      <c r="SO264" s="111"/>
      <c r="SP264" s="111"/>
      <c r="SQ264" s="111"/>
      <c r="SR264" s="111"/>
      <c r="SS264" s="111"/>
      <c r="ST264" s="111"/>
      <c r="SU264" s="111"/>
      <c r="SV264" s="111"/>
      <c r="SW264" s="111"/>
      <c r="SX264" s="111"/>
      <c r="SY264" s="111"/>
      <c r="SZ264" s="111"/>
      <c r="TA264" s="111"/>
      <c r="TB264" s="111"/>
      <c r="TC264" s="111"/>
      <c r="TD264" s="111"/>
      <c r="TE264" s="111"/>
      <c r="TF264" s="111"/>
      <c r="TG264" s="111"/>
      <c r="TH264" s="111"/>
      <c r="TI264" s="111"/>
      <c r="TJ264" s="111"/>
      <c r="TK264" s="111"/>
      <c r="TL264" s="111"/>
      <c r="TM264" s="111"/>
      <c r="TN264" s="111"/>
    </row>
    <row r="265" spans="1:534" x14ac:dyDescent="0.2">
      <c r="A265" s="111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7"/>
      <c r="CC265" s="117"/>
      <c r="CD265" s="111"/>
      <c r="CE265" s="111"/>
      <c r="CF265" s="111"/>
      <c r="CG265" s="117"/>
      <c r="CH265" s="117"/>
      <c r="CI265" s="111"/>
      <c r="CJ265" s="111"/>
      <c r="CK265" s="111"/>
      <c r="CL265" s="117"/>
      <c r="CM265" s="111"/>
      <c r="CN265" s="117"/>
      <c r="CO265" s="117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  <c r="DJ265" s="111"/>
      <c r="DK265" s="111"/>
      <c r="DL265" s="111"/>
      <c r="DM265" s="111"/>
      <c r="DN265" s="111"/>
      <c r="DO265" s="111"/>
      <c r="DP265" s="111"/>
      <c r="DQ265" s="111"/>
      <c r="DR265" s="111"/>
      <c r="DS265" s="111"/>
      <c r="DT265" s="111"/>
      <c r="DU265" s="111"/>
      <c r="DV265" s="111"/>
      <c r="DW265" s="111"/>
      <c r="DX265" s="111"/>
      <c r="DY265" s="111"/>
      <c r="DZ265" s="111"/>
      <c r="EA265" s="111"/>
      <c r="EB265" s="111"/>
      <c r="EC265" s="111"/>
      <c r="ED265" s="111"/>
      <c r="EE265" s="111"/>
      <c r="EF265" s="111"/>
      <c r="EG265" s="111"/>
      <c r="EH265" s="111"/>
      <c r="EI265" s="111"/>
      <c r="EJ265" s="111"/>
      <c r="EK265" s="111"/>
      <c r="EL265" s="111"/>
      <c r="EM265" s="111"/>
      <c r="EN265" s="111"/>
      <c r="EO265" s="111"/>
      <c r="EP265" s="111"/>
      <c r="EQ265" s="111"/>
      <c r="ER265" s="111"/>
      <c r="ES265" s="111"/>
      <c r="ET265" s="111"/>
      <c r="EU265" s="111"/>
      <c r="EV265" s="111"/>
      <c r="EW265" s="111"/>
      <c r="EX265" s="111"/>
      <c r="EY265" s="111"/>
      <c r="EZ265" s="111"/>
      <c r="FA265" s="111"/>
      <c r="FB265" s="111"/>
      <c r="FC265" s="111"/>
      <c r="FD265" s="111"/>
      <c r="FE265" s="111"/>
      <c r="FF265" s="111"/>
      <c r="FG265" s="111"/>
      <c r="FH265" s="111"/>
      <c r="FI265" s="111"/>
      <c r="FJ265" s="111"/>
      <c r="FK265" s="111"/>
      <c r="FL265" s="111"/>
      <c r="FM265" s="111"/>
      <c r="FN265" s="111"/>
      <c r="FO265" s="111"/>
      <c r="FP265" s="111"/>
      <c r="FQ265" s="111"/>
      <c r="FR265" s="111"/>
      <c r="FS265" s="111"/>
      <c r="FT265" s="111"/>
      <c r="FU265" s="111"/>
      <c r="FV265" s="111"/>
      <c r="FW265" s="111"/>
      <c r="FX265" s="111"/>
      <c r="FY265" s="111"/>
      <c r="FZ265" s="111"/>
      <c r="GA265" s="111"/>
      <c r="GB265" s="111"/>
      <c r="GC265" s="111"/>
      <c r="GD265" s="111"/>
      <c r="GE265" s="111"/>
      <c r="GF265" s="111"/>
      <c r="GG265" s="111"/>
      <c r="GH265" s="111"/>
      <c r="GI265" s="111"/>
      <c r="GJ265" s="111"/>
      <c r="GK265" s="111"/>
      <c r="GL265" s="111"/>
      <c r="GM265" s="111"/>
      <c r="GN265" s="111"/>
      <c r="GO265" s="111"/>
      <c r="GP265" s="111"/>
      <c r="GQ265" s="111"/>
      <c r="GR265" s="111"/>
      <c r="GS265" s="111"/>
      <c r="GT265" s="111"/>
      <c r="GU265" s="111"/>
      <c r="GV265" s="111"/>
      <c r="GW265" s="111"/>
      <c r="GX265" s="111"/>
      <c r="GY265" s="111"/>
      <c r="GZ265" s="111"/>
      <c r="HA265" s="111"/>
      <c r="HB265" s="111"/>
      <c r="HC265" s="111"/>
      <c r="HD265" s="111"/>
      <c r="HE265" s="111"/>
      <c r="HF265" s="111"/>
      <c r="HG265" s="116"/>
      <c r="HH265" s="111"/>
      <c r="HI265" s="111"/>
      <c r="HJ265" s="111"/>
      <c r="HK265" s="111"/>
      <c r="HL265" s="111"/>
      <c r="HM265" s="111"/>
      <c r="HN265" s="111"/>
      <c r="HO265" s="111"/>
      <c r="HP265" s="111"/>
      <c r="HQ265" s="111"/>
      <c r="HR265" s="111"/>
      <c r="HS265" s="111"/>
      <c r="HT265" s="111"/>
      <c r="HU265" s="111"/>
      <c r="HV265" s="111"/>
      <c r="HW265" s="111"/>
      <c r="HX265" s="111"/>
      <c r="HY265" s="111"/>
      <c r="HZ265" s="111"/>
      <c r="IA265" s="111"/>
      <c r="IB265" s="111"/>
      <c r="IC265" s="111"/>
      <c r="ID265" s="111"/>
      <c r="IE265" s="111"/>
      <c r="IF265" s="111"/>
      <c r="IG265" s="111"/>
      <c r="IH265" s="111"/>
      <c r="II265" s="111"/>
      <c r="IJ265" s="111"/>
      <c r="IK265" s="111"/>
      <c r="IL265" s="111"/>
      <c r="IM265" s="111"/>
      <c r="IN265" s="111"/>
      <c r="IO265" s="111"/>
      <c r="IP265" s="111"/>
      <c r="IQ265" s="111"/>
      <c r="IR265" s="111"/>
      <c r="IS265" s="111"/>
      <c r="IT265" s="111"/>
      <c r="IU265" s="111"/>
      <c r="IV265" s="111"/>
      <c r="IW265" s="111"/>
      <c r="IX265" s="111"/>
      <c r="IY265" s="111"/>
      <c r="IZ265" s="111"/>
      <c r="JA265" s="111"/>
      <c r="JB265" s="111"/>
      <c r="JC265" s="111"/>
      <c r="JD265" s="111"/>
      <c r="JE265" s="111"/>
      <c r="JF265" s="111"/>
      <c r="JG265" s="111"/>
      <c r="JH265" s="111"/>
      <c r="JI265" s="111"/>
      <c r="JJ265" s="111"/>
      <c r="JK265" s="111"/>
      <c r="JL265" s="111"/>
      <c r="JM265" s="111"/>
      <c r="JN265" s="111"/>
      <c r="JO265" s="111"/>
      <c r="JP265" s="111"/>
      <c r="JQ265" s="111"/>
      <c r="JR265" s="111"/>
      <c r="JS265" s="111"/>
      <c r="JT265" s="111"/>
      <c r="JU265" s="111"/>
      <c r="JV265" s="111"/>
      <c r="JW265" s="111"/>
      <c r="JX265" s="111"/>
      <c r="JY265" s="111"/>
      <c r="JZ265" s="111"/>
      <c r="KA265" s="111"/>
      <c r="KB265" s="111"/>
      <c r="KC265" s="111"/>
      <c r="KD265" s="111"/>
      <c r="KE265" s="111"/>
      <c r="KF265" s="111"/>
      <c r="KG265" s="111"/>
      <c r="KH265" s="111"/>
      <c r="KI265" s="111"/>
      <c r="KJ265" s="111"/>
      <c r="KK265" s="111"/>
      <c r="KL265" s="111"/>
      <c r="KM265" s="111"/>
      <c r="KN265" s="111"/>
      <c r="KO265" s="111"/>
      <c r="KP265" s="111"/>
      <c r="KQ265" s="111"/>
      <c r="KR265" s="111"/>
      <c r="KS265" s="111"/>
      <c r="KT265" s="111"/>
      <c r="KU265" s="111"/>
      <c r="KV265" s="111"/>
      <c r="KW265" s="111"/>
      <c r="KX265" s="111"/>
      <c r="KY265" s="111"/>
      <c r="KZ265" s="111"/>
      <c r="LA265" s="111"/>
      <c r="LB265" s="111"/>
      <c r="LC265" s="111"/>
      <c r="LD265" s="111"/>
      <c r="LE265" s="111"/>
      <c r="LF265" s="111"/>
      <c r="LG265" s="111"/>
      <c r="LH265" s="111"/>
      <c r="LI265" s="111"/>
      <c r="LJ265" s="111"/>
      <c r="LK265" s="111"/>
      <c r="LL265" s="111"/>
      <c r="LM265" s="111"/>
      <c r="LN265" s="111"/>
      <c r="LO265" s="111"/>
      <c r="LP265" s="111"/>
      <c r="LQ265" s="111"/>
      <c r="LR265" s="111"/>
      <c r="LS265" s="111"/>
      <c r="LT265" s="111"/>
      <c r="LU265" s="111"/>
      <c r="LV265" s="111"/>
      <c r="LW265" s="111"/>
      <c r="LX265" s="111"/>
      <c r="LY265" s="111"/>
      <c r="LZ265" s="111"/>
      <c r="MA265" s="111"/>
      <c r="MB265" s="111"/>
      <c r="MC265" s="111"/>
      <c r="MD265" s="111"/>
      <c r="ME265" s="111"/>
      <c r="MF265" s="111"/>
      <c r="MG265" s="111"/>
      <c r="MH265" s="111"/>
      <c r="MI265" s="111"/>
      <c r="MJ265" s="111"/>
      <c r="MK265" s="111"/>
      <c r="ML265" s="111"/>
      <c r="MM265" s="111"/>
      <c r="MN265" s="111"/>
      <c r="MO265" s="111"/>
      <c r="MP265" s="111"/>
      <c r="MQ265" s="111"/>
      <c r="MR265" s="111"/>
      <c r="MS265" s="111"/>
      <c r="MT265" s="111"/>
      <c r="MU265" s="111"/>
      <c r="MV265" s="111"/>
      <c r="MW265" s="111"/>
      <c r="MX265" s="111"/>
      <c r="MY265" s="111"/>
      <c r="MZ265" s="111"/>
      <c r="NA265" s="111"/>
      <c r="NB265" s="111"/>
      <c r="NC265" s="111"/>
      <c r="ND265" s="111"/>
      <c r="NE265" s="111"/>
      <c r="NF265" s="111"/>
      <c r="NG265" s="111"/>
      <c r="NH265" s="111"/>
      <c r="NI265" s="111"/>
      <c r="NJ265" s="111"/>
      <c r="NK265" s="111"/>
      <c r="NL265" s="111"/>
      <c r="NM265" s="111"/>
      <c r="NN265" s="111"/>
      <c r="NO265" s="111"/>
      <c r="NP265" s="111"/>
      <c r="NQ265" s="111"/>
      <c r="NR265" s="111"/>
      <c r="NS265" s="111"/>
      <c r="NT265" s="111"/>
      <c r="NU265" s="111"/>
      <c r="NV265" s="111"/>
      <c r="NW265" s="111"/>
      <c r="NX265" s="111"/>
      <c r="NY265" s="111"/>
      <c r="NZ265" s="111"/>
      <c r="OA265" s="111"/>
      <c r="OB265" s="111"/>
      <c r="OC265" s="111"/>
      <c r="OD265" s="111"/>
      <c r="OE265" s="111"/>
      <c r="OF265" s="111"/>
      <c r="OG265" s="111"/>
      <c r="OH265" s="111"/>
      <c r="OI265" s="111"/>
      <c r="OJ265" s="111"/>
      <c r="OK265" s="111"/>
      <c r="OL265" s="111"/>
      <c r="OM265" s="111"/>
      <c r="ON265" s="111"/>
      <c r="OO265" s="111"/>
      <c r="OP265" s="111"/>
      <c r="OQ265" s="111"/>
      <c r="OR265" s="111"/>
      <c r="OS265" s="111"/>
      <c r="OT265" s="111"/>
      <c r="OU265" s="111"/>
      <c r="OV265" s="111"/>
      <c r="OW265" s="111"/>
      <c r="OX265" s="111"/>
      <c r="OY265" s="111"/>
      <c r="OZ265" s="111"/>
      <c r="PA265" s="111"/>
      <c r="PB265" s="111"/>
      <c r="PC265" s="111"/>
      <c r="PD265" s="111"/>
      <c r="PE265" s="111"/>
      <c r="PF265" s="111"/>
      <c r="PG265" s="111"/>
      <c r="PH265" s="111"/>
      <c r="PI265" s="111"/>
      <c r="PJ265" s="111"/>
      <c r="PK265" s="111"/>
      <c r="PL265" s="111"/>
      <c r="PM265" s="111"/>
      <c r="PN265" s="111"/>
      <c r="PO265" s="111"/>
      <c r="PP265" s="111"/>
      <c r="PQ265" s="111"/>
      <c r="PR265" s="111"/>
      <c r="PS265" s="111"/>
      <c r="PT265" s="111"/>
      <c r="PU265" s="111"/>
      <c r="PV265" s="111"/>
      <c r="PW265" s="111"/>
      <c r="PX265" s="111"/>
      <c r="PY265" s="111"/>
      <c r="PZ265" s="111"/>
      <c r="QA265" s="111"/>
      <c r="QB265" s="111"/>
      <c r="QC265" s="111"/>
      <c r="QD265" s="111"/>
      <c r="QE265" s="111"/>
      <c r="QF265" s="111"/>
      <c r="QG265" s="111"/>
      <c r="QH265" s="111"/>
      <c r="QI265" s="111"/>
      <c r="QJ265" s="111"/>
      <c r="QK265" s="111"/>
      <c r="QL265" s="111"/>
      <c r="QM265" s="111"/>
      <c r="QN265" s="111"/>
      <c r="QO265" s="111"/>
      <c r="QP265" s="111"/>
      <c r="QQ265" s="111"/>
      <c r="QR265" s="111"/>
      <c r="QS265" s="111"/>
      <c r="QT265" s="111"/>
      <c r="QU265" s="111"/>
      <c r="QV265" s="111"/>
      <c r="QW265" s="111"/>
      <c r="QX265" s="111"/>
      <c r="QY265" s="111"/>
      <c r="QZ265" s="111"/>
      <c r="RA265" s="111"/>
      <c r="RB265" s="111"/>
      <c r="RC265" s="111"/>
      <c r="RD265" s="111"/>
      <c r="RE265" s="111"/>
      <c r="RF265" s="111"/>
      <c r="RG265" s="111"/>
      <c r="RH265" s="111"/>
      <c r="RI265" s="111"/>
      <c r="RJ265" s="111"/>
      <c r="RK265" s="111"/>
      <c r="RL265" s="111"/>
      <c r="RM265" s="111"/>
      <c r="RN265" s="111"/>
      <c r="RO265" s="111"/>
      <c r="RP265" s="111"/>
      <c r="RQ265" s="111"/>
      <c r="RR265" s="111"/>
      <c r="RS265" s="111"/>
      <c r="RT265" s="111"/>
      <c r="RU265" s="111"/>
      <c r="RV265" s="111"/>
      <c r="RW265" s="111"/>
      <c r="RX265" s="111"/>
      <c r="RY265" s="111"/>
      <c r="RZ265" s="111"/>
      <c r="SA265" s="111"/>
      <c r="SB265" s="111"/>
      <c r="SC265" s="111"/>
      <c r="SD265" s="111"/>
      <c r="SE265" s="111"/>
      <c r="SF265" s="111"/>
      <c r="SG265" s="111"/>
      <c r="SH265" s="111"/>
      <c r="SI265" s="111"/>
      <c r="SJ265" s="111"/>
      <c r="SK265" s="111"/>
      <c r="SL265" s="111"/>
      <c r="SM265" s="111"/>
      <c r="SN265" s="111"/>
      <c r="SO265" s="111"/>
      <c r="SP265" s="111"/>
      <c r="SQ265" s="111"/>
      <c r="SR265" s="111"/>
      <c r="SS265" s="111"/>
      <c r="ST265" s="111"/>
      <c r="SU265" s="111"/>
      <c r="SV265" s="111"/>
      <c r="SW265" s="111"/>
      <c r="SX265" s="111"/>
      <c r="SY265" s="111"/>
      <c r="SZ265" s="111"/>
      <c r="TA265" s="111"/>
      <c r="TB265" s="111"/>
      <c r="TC265" s="111"/>
      <c r="TD265" s="111"/>
      <c r="TE265" s="111"/>
      <c r="TF265" s="111"/>
      <c r="TG265" s="111"/>
      <c r="TH265" s="111"/>
      <c r="TI265" s="111"/>
      <c r="TJ265" s="111"/>
      <c r="TK265" s="111"/>
      <c r="TL265" s="111"/>
      <c r="TM265" s="111"/>
      <c r="TN265" s="111"/>
    </row>
    <row r="266" spans="1:534" x14ac:dyDescent="0.2">
      <c r="A266" s="111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7"/>
      <c r="CC266" s="117"/>
      <c r="CD266" s="111"/>
      <c r="CE266" s="111"/>
      <c r="CF266" s="111"/>
      <c r="CG266" s="117"/>
      <c r="CH266" s="117"/>
      <c r="CI266" s="111"/>
      <c r="CJ266" s="111"/>
      <c r="CK266" s="111"/>
      <c r="CL266" s="117"/>
      <c r="CM266" s="111"/>
      <c r="CN266" s="117"/>
      <c r="CO266" s="117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  <c r="DJ266" s="111"/>
      <c r="DK266" s="111"/>
      <c r="DL266" s="111"/>
      <c r="DM266" s="111"/>
      <c r="DN266" s="111"/>
      <c r="DO266" s="111"/>
      <c r="DP266" s="111"/>
      <c r="DQ266" s="111"/>
      <c r="DR266" s="111"/>
      <c r="DS266" s="111"/>
      <c r="DT266" s="111"/>
      <c r="DU266" s="111"/>
      <c r="DV266" s="111"/>
      <c r="DW266" s="111"/>
      <c r="DX266" s="111"/>
      <c r="DY266" s="111"/>
      <c r="DZ266" s="111"/>
      <c r="EA266" s="111"/>
      <c r="EB266" s="111"/>
      <c r="EC266" s="111"/>
      <c r="ED266" s="111"/>
      <c r="EE266" s="111"/>
      <c r="EF266" s="111"/>
      <c r="EG266" s="111"/>
      <c r="EH266" s="111"/>
      <c r="EI266" s="111"/>
      <c r="EJ266" s="111"/>
      <c r="EK266" s="111"/>
      <c r="EL266" s="111"/>
      <c r="EM266" s="111"/>
      <c r="EN266" s="111"/>
      <c r="EO266" s="111"/>
      <c r="EP266" s="111"/>
      <c r="EQ266" s="111"/>
      <c r="ER266" s="111"/>
      <c r="ES266" s="111"/>
      <c r="ET266" s="111"/>
      <c r="EU266" s="111"/>
      <c r="EV266" s="111"/>
      <c r="EW266" s="111"/>
      <c r="EX266" s="111"/>
      <c r="EY266" s="111"/>
      <c r="EZ266" s="111"/>
      <c r="FA266" s="111"/>
      <c r="FB266" s="111"/>
      <c r="FC266" s="111"/>
      <c r="FD266" s="111"/>
      <c r="FE266" s="111"/>
      <c r="FF266" s="111"/>
      <c r="FG266" s="111"/>
      <c r="FH266" s="111"/>
      <c r="FI266" s="111"/>
      <c r="FJ266" s="111"/>
      <c r="FK266" s="111"/>
      <c r="FL266" s="111"/>
      <c r="FM266" s="111"/>
      <c r="FN266" s="111"/>
      <c r="FO266" s="111"/>
      <c r="FP266" s="111"/>
      <c r="FQ266" s="111"/>
      <c r="FR266" s="111"/>
      <c r="FS266" s="111"/>
      <c r="FT266" s="111"/>
      <c r="FU266" s="111"/>
      <c r="FV266" s="111"/>
      <c r="FW266" s="111"/>
      <c r="FX266" s="111"/>
      <c r="FY266" s="111"/>
      <c r="FZ266" s="111"/>
      <c r="GA266" s="111"/>
      <c r="GB266" s="111"/>
      <c r="GC266" s="111"/>
      <c r="GD266" s="111"/>
      <c r="GE266" s="111"/>
      <c r="GF266" s="111"/>
      <c r="GG266" s="111"/>
      <c r="GH266" s="111"/>
      <c r="GI266" s="111"/>
      <c r="GJ266" s="111"/>
      <c r="GK266" s="111"/>
      <c r="GL266" s="111"/>
      <c r="GM266" s="111"/>
      <c r="GN266" s="111"/>
      <c r="GO266" s="111"/>
      <c r="GP266" s="111"/>
      <c r="GQ266" s="111"/>
      <c r="GR266" s="111"/>
      <c r="GS266" s="111"/>
      <c r="GT266" s="111"/>
      <c r="GU266" s="111"/>
      <c r="GV266" s="111"/>
      <c r="GW266" s="111"/>
      <c r="GX266" s="111"/>
      <c r="GY266" s="111"/>
      <c r="GZ266" s="111"/>
      <c r="HA266" s="111"/>
      <c r="HB266" s="111"/>
      <c r="HC266" s="111"/>
      <c r="HD266" s="111"/>
      <c r="HE266" s="111"/>
      <c r="HF266" s="111"/>
      <c r="HG266" s="116"/>
      <c r="HH266" s="111"/>
      <c r="HI266" s="111"/>
      <c r="HJ266" s="111"/>
      <c r="HK266" s="111"/>
      <c r="HL266" s="111"/>
      <c r="HM266" s="111"/>
      <c r="HN266" s="111"/>
      <c r="HO266" s="111"/>
      <c r="HP266" s="111"/>
      <c r="HQ266" s="111"/>
      <c r="HR266" s="111"/>
      <c r="HS266" s="111"/>
      <c r="HT266" s="111"/>
      <c r="HU266" s="111"/>
      <c r="HV266" s="111"/>
      <c r="HW266" s="111"/>
      <c r="HX266" s="111"/>
      <c r="HY266" s="111"/>
      <c r="HZ266" s="111"/>
      <c r="IA266" s="111"/>
      <c r="IB266" s="111"/>
      <c r="IC266" s="111"/>
      <c r="ID266" s="111"/>
      <c r="IE266" s="111"/>
      <c r="IF266" s="111"/>
      <c r="IG266" s="111"/>
      <c r="IH266" s="111"/>
      <c r="II266" s="111"/>
      <c r="IJ266" s="111"/>
      <c r="IK266" s="111"/>
      <c r="IL266" s="111"/>
      <c r="IM266" s="111"/>
      <c r="IN266" s="111"/>
      <c r="IO266" s="111"/>
      <c r="IP266" s="111"/>
      <c r="IQ266" s="111"/>
      <c r="IR266" s="111"/>
      <c r="IS266" s="111"/>
      <c r="IT266" s="111"/>
      <c r="IU266" s="111"/>
      <c r="IV266" s="111"/>
      <c r="IW266" s="111"/>
      <c r="IX266" s="111"/>
      <c r="IY266" s="111"/>
      <c r="IZ266" s="111"/>
      <c r="JA266" s="111"/>
      <c r="JB266" s="111"/>
      <c r="JC266" s="111"/>
      <c r="JD266" s="111"/>
      <c r="JE266" s="111"/>
      <c r="JF266" s="111"/>
      <c r="JG266" s="111"/>
      <c r="JH266" s="111"/>
      <c r="JI266" s="111"/>
      <c r="JJ266" s="111"/>
      <c r="JK266" s="111"/>
      <c r="JL266" s="111"/>
      <c r="JM266" s="111"/>
      <c r="JN266" s="111"/>
      <c r="JO266" s="111"/>
      <c r="JP266" s="111"/>
      <c r="JQ266" s="111"/>
      <c r="JR266" s="111"/>
      <c r="JS266" s="111"/>
      <c r="JT266" s="111"/>
      <c r="JU266" s="111"/>
      <c r="JV266" s="111"/>
      <c r="JW266" s="111"/>
      <c r="JX266" s="111"/>
      <c r="JY266" s="111"/>
      <c r="JZ266" s="111"/>
      <c r="KA266" s="111"/>
      <c r="KB266" s="111"/>
      <c r="KC266" s="111"/>
      <c r="KD266" s="111"/>
      <c r="KE266" s="111"/>
      <c r="KF266" s="111"/>
      <c r="KG266" s="111"/>
      <c r="KH266" s="111"/>
      <c r="KI266" s="111"/>
      <c r="KJ266" s="111"/>
      <c r="KK266" s="111"/>
      <c r="KL266" s="111"/>
      <c r="KM266" s="111"/>
      <c r="KN266" s="111"/>
      <c r="KO266" s="111"/>
      <c r="KP266" s="111"/>
      <c r="KQ266" s="111"/>
      <c r="KR266" s="111"/>
      <c r="KS266" s="111"/>
      <c r="KT266" s="111"/>
      <c r="KU266" s="111"/>
      <c r="KV266" s="111"/>
      <c r="KW266" s="111"/>
      <c r="KX266" s="111"/>
      <c r="KY266" s="111"/>
      <c r="KZ266" s="111"/>
      <c r="LA266" s="111"/>
      <c r="LB266" s="111"/>
      <c r="LC266" s="111"/>
      <c r="LD266" s="111"/>
      <c r="LE266" s="111"/>
      <c r="LF266" s="111"/>
      <c r="LG266" s="111"/>
      <c r="LH266" s="111"/>
      <c r="LI266" s="111"/>
      <c r="LJ266" s="111"/>
      <c r="LK266" s="111"/>
      <c r="LL266" s="111"/>
      <c r="LM266" s="111"/>
      <c r="LN266" s="111"/>
      <c r="LO266" s="111"/>
      <c r="LP266" s="111"/>
      <c r="LQ266" s="111"/>
      <c r="LR266" s="111"/>
      <c r="LS266" s="111"/>
      <c r="LT266" s="111"/>
      <c r="LU266" s="111"/>
      <c r="LV266" s="111"/>
      <c r="LW266" s="111"/>
      <c r="LX266" s="111"/>
      <c r="LY266" s="111"/>
      <c r="LZ266" s="111"/>
      <c r="MA266" s="111"/>
      <c r="MB266" s="111"/>
      <c r="MC266" s="111"/>
      <c r="MD266" s="111"/>
      <c r="ME266" s="111"/>
      <c r="MF266" s="111"/>
      <c r="MG266" s="111"/>
      <c r="MH266" s="111"/>
      <c r="MI266" s="111"/>
      <c r="MJ266" s="111"/>
      <c r="MK266" s="111"/>
      <c r="ML266" s="111"/>
      <c r="MM266" s="111"/>
      <c r="MN266" s="111"/>
      <c r="MO266" s="111"/>
      <c r="MP266" s="111"/>
      <c r="MQ266" s="111"/>
      <c r="MR266" s="111"/>
      <c r="MS266" s="111"/>
      <c r="MT266" s="111"/>
      <c r="MU266" s="111"/>
      <c r="MV266" s="111"/>
      <c r="MW266" s="111"/>
      <c r="MX266" s="111"/>
      <c r="MY266" s="111"/>
      <c r="MZ266" s="111"/>
      <c r="NA266" s="111"/>
      <c r="NB266" s="111"/>
      <c r="NC266" s="111"/>
      <c r="ND266" s="111"/>
      <c r="NE266" s="111"/>
      <c r="NF266" s="111"/>
      <c r="NG266" s="111"/>
      <c r="NH266" s="111"/>
      <c r="NI266" s="111"/>
      <c r="NJ266" s="111"/>
      <c r="NK266" s="111"/>
      <c r="NL266" s="111"/>
      <c r="NM266" s="111"/>
      <c r="NN266" s="111"/>
      <c r="NO266" s="111"/>
      <c r="NP266" s="111"/>
      <c r="NQ266" s="111"/>
      <c r="NR266" s="111"/>
      <c r="NS266" s="111"/>
      <c r="NT266" s="111"/>
      <c r="NU266" s="111"/>
      <c r="NV266" s="111"/>
      <c r="NW266" s="111"/>
      <c r="NX266" s="111"/>
      <c r="NY266" s="111"/>
      <c r="NZ266" s="111"/>
      <c r="OA266" s="111"/>
      <c r="OB266" s="111"/>
      <c r="OC266" s="111"/>
      <c r="OD266" s="111"/>
      <c r="OE266" s="111"/>
      <c r="OF266" s="111"/>
      <c r="OG266" s="111"/>
      <c r="OH266" s="111"/>
      <c r="OI266" s="111"/>
      <c r="OJ266" s="111"/>
      <c r="OK266" s="111"/>
      <c r="OL266" s="111"/>
      <c r="OM266" s="111"/>
      <c r="ON266" s="111"/>
      <c r="OO266" s="111"/>
      <c r="OP266" s="111"/>
      <c r="OQ266" s="111"/>
      <c r="OR266" s="111"/>
      <c r="OS266" s="111"/>
      <c r="OT266" s="111"/>
      <c r="OU266" s="111"/>
      <c r="OV266" s="111"/>
      <c r="OW266" s="111"/>
      <c r="OX266" s="111"/>
      <c r="OY266" s="111"/>
      <c r="OZ266" s="111"/>
      <c r="PA266" s="111"/>
      <c r="PB266" s="111"/>
      <c r="PC266" s="111"/>
      <c r="PD266" s="111"/>
      <c r="PE266" s="111"/>
      <c r="PF266" s="111"/>
      <c r="PG266" s="111"/>
      <c r="PH266" s="111"/>
      <c r="PI266" s="111"/>
      <c r="PJ266" s="111"/>
      <c r="PK266" s="111"/>
      <c r="PL266" s="111"/>
      <c r="PM266" s="111"/>
      <c r="PN266" s="111"/>
      <c r="PO266" s="111"/>
      <c r="PP266" s="111"/>
      <c r="PQ266" s="111"/>
      <c r="PR266" s="111"/>
      <c r="PS266" s="111"/>
      <c r="PT266" s="111"/>
      <c r="PU266" s="111"/>
      <c r="PV266" s="111"/>
      <c r="PW266" s="111"/>
      <c r="PX266" s="111"/>
      <c r="PY266" s="111"/>
      <c r="PZ266" s="111"/>
      <c r="QA266" s="111"/>
      <c r="QB266" s="111"/>
      <c r="QC266" s="111"/>
      <c r="QD266" s="111"/>
      <c r="QE266" s="111"/>
      <c r="QF266" s="111"/>
      <c r="QG266" s="111"/>
      <c r="QH266" s="111"/>
      <c r="QI266" s="111"/>
      <c r="QJ266" s="111"/>
      <c r="QK266" s="111"/>
      <c r="QL266" s="111"/>
      <c r="QM266" s="111"/>
      <c r="QN266" s="111"/>
      <c r="QO266" s="111"/>
      <c r="QP266" s="111"/>
      <c r="QQ266" s="111"/>
      <c r="QR266" s="111"/>
      <c r="QS266" s="111"/>
      <c r="QT266" s="111"/>
      <c r="QU266" s="111"/>
      <c r="QV266" s="111"/>
      <c r="QW266" s="111"/>
      <c r="QX266" s="111"/>
      <c r="QY266" s="111"/>
      <c r="QZ266" s="111"/>
      <c r="RA266" s="111"/>
      <c r="RB266" s="111"/>
      <c r="RC266" s="111"/>
      <c r="RD266" s="111"/>
      <c r="RE266" s="111"/>
      <c r="RF266" s="111"/>
      <c r="RG266" s="111"/>
      <c r="RH266" s="111"/>
      <c r="RI266" s="111"/>
      <c r="RJ266" s="111"/>
      <c r="RK266" s="111"/>
      <c r="RL266" s="111"/>
      <c r="RM266" s="111"/>
      <c r="RN266" s="111"/>
      <c r="RO266" s="111"/>
      <c r="RP266" s="111"/>
      <c r="RQ266" s="111"/>
      <c r="RR266" s="111"/>
      <c r="RS266" s="111"/>
      <c r="RT266" s="111"/>
      <c r="RU266" s="111"/>
      <c r="RV266" s="111"/>
      <c r="RW266" s="111"/>
      <c r="RX266" s="111"/>
      <c r="RY266" s="111"/>
      <c r="RZ266" s="111"/>
      <c r="SA266" s="111"/>
      <c r="SB266" s="111"/>
      <c r="SC266" s="111"/>
      <c r="SD266" s="111"/>
      <c r="SE266" s="111"/>
      <c r="SF266" s="111"/>
      <c r="SG266" s="111"/>
      <c r="SH266" s="111"/>
      <c r="SI266" s="111"/>
      <c r="SJ266" s="111"/>
      <c r="SK266" s="111"/>
      <c r="SL266" s="111"/>
      <c r="SM266" s="111"/>
      <c r="SN266" s="111"/>
      <c r="SO266" s="111"/>
      <c r="SP266" s="111"/>
      <c r="SQ266" s="111"/>
      <c r="SR266" s="111"/>
      <c r="SS266" s="111"/>
      <c r="ST266" s="111"/>
      <c r="SU266" s="111"/>
      <c r="SV266" s="111"/>
      <c r="SW266" s="111"/>
      <c r="SX266" s="111"/>
      <c r="SY266" s="111"/>
      <c r="SZ266" s="111"/>
      <c r="TA266" s="111"/>
      <c r="TB266" s="111"/>
      <c r="TC266" s="111"/>
      <c r="TD266" s="111"/>
      <c r="TE266" s="111"/>
      <c r="TF266" s="111"/>
      <c r="TG266" s="111"/>
      <c r="TH266" s="111"/>
      <c r="TI266" s="111"/>
      <c r="TJ266" s="111"/>
      <c r="TK266" s="111"/>
      <c r="TL266" s="111"/>
      <c r="TM266" s="111"/>
      <c r="TN266" s="111"/>
    </row>
    <row r="267" spans="1:534" x14ac:dyDescent="0.2">
      <c r="A267" s="111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7"/>
      <c r="CC267" s="117"/>
      <c r="CD267" s="111"/>
      <c r="CE267" s="111"/>
      <c r="CF267" s="111"/>
      <c r="CG267" s="117"/>
      <c r="CH267" s="117"/>
      <c r="CI267" s="111"/>
      <c r="CJ267" s="111"/>
      <c r="CK267" s="111"/>
      <c r="CL267" s="117"/>
      <c r="CM267" s="111"/>
      <c r="CN267" s="117"/>
      <c r="CO267" s="117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  <c r="DJ267" s="111"/>
      <c r="DK267" s="111"/>
      <c r="DL267" s="111"/>
      <c r="DM267" s="111"/>
      <c r="DN267" s="111"/>
      <c r="DO267" s="111"/>
      <c r="DP267" s="111"/>
      <c r="DQ267" s="111"/>
      <c r="DR267" s="111"/>
      <c r="DS267" s="111"/>
      <c r="DT267" s="111"/>
      <c r="DU267" s="111"/>
      <c r="DV267" s="111"/>
      <c r="DW267" s="111"/>
      <c r="DX267" s="111"/>
      <c r="DY267" s="111"/>
      <c r="DZ267" s="111"/>
      <c r="EA267" s="111"/>
      <c r="EB267" s="111"/>
      <c r="EC267" s="111"/>
      <c r="ED267" s="111"/>
      <c r="EE267" s="111"/>
      <c r="EF267" s="111"/>
      <c r="EG267" s="111"/>
      <c r="EH267" s="111"/>
      <c r="EI267" s="111"/>
      <c r="EJ267" s="111"/>
      <c r="EK267" s="111"/>
      <c r="EL267" s="111"/>
      <c r="EM267" s="111"/>
      <c r="EN267" s="111"/>
      <c r="EO267" s="111"/>
      <c r="EP267" s="111"/>
      <c r="EQ267" s="111"/>
      <c r="ER267" s="111"/>
      <c r="ES267" s="111"/>
      <c r="ET267" s="111"/>
      <c r="EU267" s="111"/>
      <c r="EV267" s="111"/>
      <c r="EW267" s="111"/>
      <c r="EX267" s="111"/>
      <c r="EY267" s="111"/>
      <c r="EZ267" s="111"/>
      <c r="FA267" s="111"/>
      <c r="FB267" s="111"/>
      <c r="FC267" s="111"/>
      <c r="FD267" s="111"/>
      <c r="FE267" s="111"/>
      <c r="FF267" s="111"/>
      <c r="FG267" s="111"/>
      <c r="FH267" s="111"/>
      <c r="FI267" s="111"/>
      <c r="FJ267" s="111"/>
      <c r="FK267" s="111"/>
      <c r="FL267" s="111"/>
      <c r="FM267" s="111"/>
      <c r="FN267" s="111"/>
      <c r="FO267" s="111"/>
      <c r="FP267" s="111"/>
      <c r="FQ267" s="111"/>
      <c r="FR267" s="111"/>
      <c r="FS267" s="111"/>
      <c r="FT267" s="111"/>
      <c r="FU267" s="111"/>
      <c r="FV267" s="111"/>
      <c r="FW267" s="111"/>
      <c r="FX267" s="111"/>
      <c r="FY267" s="111"/>
      <c r="FZ267" s="111"/>
      <c r="GA267" s="111"/>
      <c r="GB267" s="111"/>
      <c r="GC267" s="111"/>
      <c r="GD267" s="111"/>
      <c r="GE267" s="111"/>
      <c r="GF267" s="111"/>
      <c r="GG267" s="111"/>
      <c r="GH267" s="111"/>
      <c r="GI267" s="111"/>
      <c r="GJ267" s="111"/>
      <c r="GK267" s="111"/>
      <c r="GL267" s="111"/>
      <c r="GM267" s="111"/>
      <c r="GN267" s="111"/>
      <c r="GO267" s="111"/>
      <c r="GP267" s="111"/>
      <c r="GQ267" s="111"/>
      <c r="GR267" s="111"/>
      <c r="GS267" s="111"/>
      <c r="GT267" s="111"/>
      <c r="GU267" s="111"/>
      <c r="GV267" s="111"/>
      <c r="GW267" s="111"/>
      <c r="GX267" s="111"/>
      <c r="GY267" s="111"/>
      <c r="GZ267" s="111"/>
      <c r="HA267" s="111"/>
      <c r="HB267" s="111"/>
      <c r="HC267" s="111"/>
      <c r="HD267" s="111"/>
      <c r="HE267" s="111"/>
      <c r="HF267" s="111"/>
      <c r="HG267" s="116"/>
      <c r="HH267" s="111"/>
      <c r="HI267" s="111"/>
      <c r="HJ267" s="111"/>
      <c r="HK267" s="111"/>
      <c r="HL267" s="111"/>
      <c r="HM267" s="111"/>
      <c r="HN267" s="111"/>
      <c r="HO267" s="111"/>
      <c r="HP267" s="111"/>
      <c r="HQ267" s="111"/>
      <c r="HR267" s="111"/>
      <c r="HS267" s="111"/>
      <c r="HT267" s="111"/>
      <c r="HU267" s="111"/>
      <c r="HV267" s="111"/>
      <c r="HW267" s="111"/>
      <c r="HX267" s="111"/>
      <c r="HY267" s="111"/>
      <c r="HZ267" s="111"/>
      <c r="IA267" s="111"/>
      <c r="IB267" s="111"/>
      <c r="IC267" s="111"/>
      <c r="ID267" s="111"/>
      <c r="IE267" s="111"/>
      <c r="IF267" s="111"/>
      <c r="IG267" s="111"/>
      <c r="IH267" s="111"/>
      <c r="II267" s="111"/>
      <c r="IJ267" s="111"/>
      <c r="IK267" s="111"/>
      <c r="IL267" s="111"/>
      <c r="IM267" s="111"/>
      <c r="IN267" s="111"/>
      <c r="IO267" s="111"/>
      <c r="IP267" s="111"/>
      <c r="IQ267" s="111"/>
      <c r="IR267" s="111"/>
      <c r="IS267" s="111"/>
      <c r="IT267" s="111"/>
      <c r="IU267" s="111"/>
      <c r="IV267" s="111"/>
      <c r="IW267" s="111"/>
      <c r="IX267" s="111"/>
      <c r="IY267" s="111"/>
      <c r="IZ267" s="111"/>
      <c r="JA267" s="111"/>
      <c r="JB267" s="111"/>
      <c r="JC267" s="111"/>
      <c r="JD267" s="111"/>
      <c r="JE267" s="111"/>
      <c r="JF267" s="111"/>
      <c r="JG267" s="111"/>
      <c r="JH267" s="111"/>
      <c r="JI267" s="111"/>
      <c r="JJ267" s="111"/>
      <c r="JK267" s="111"/>
      <c r="JL267" s="111"/>
      <c r="JM267" s="111"/>
      <c r="JN267" s="111"/>
      <c r="JO267" s="111"/>
      <c r="JP267" s="111"/>
      <c r="JQ267" s="111"/>
      <c r="JR267" s="111"/>
      <c r="JS267" s="111"/>
      <c r="JT267" s="111"/>
      <c r="JU267" s="111"/>
      <c r="JV267" s="111"/>
      <c r="JW267" s="111"/>
      <c r="JX267" s="111"/>
      <c r="JY267" s="111"/>
      <c r="JZ267" s="111"/>
      <c r="KA267" s="111"/>
      <c r="KB267" s="111"/>
      <c r="KC267" s="111"/>
      <c r="KD267" s="111"/>
      <c r="KE267" s="111"/>
      <c r="KF267" s="111"/>
      <c r="KG267" s="111"/>
      <c r="KH267" s="111"/>
      <c r="KI267" s="111"/>
      <c r="KJ267" s="111"/>
      <c r="KK267" s="111"/>
      <c r="KL267" s="111"/>
      <c r="KM267" s="111"/>
      <c r="KN267" s="111"/>
      <c r="KO267" s="111"/>
      <c r="KP267" s="111"/>
      <c r="KQ267" s="111"/>
      <c r="KR267" s="111"/>
      <c r="KS267" s="111"/>
      <c r="KT267" s="111"/>
      <c r="KU267" s="111"/>
      <c r="KV267" s="111"/>
      <c r="KW267" s="111"/>
      <c r="KX267" s="111"/>
      <c r="KY267" s="111"/>
      <c r="KZ267" s="111"/>
      <c r="LA267" s="111"/>
      <c r="LB267" s="111"/>
      <c r="LC267" s="111"/>
      <c r="LD267" s="111"/>
      <c r="LE267" s="111"/>
      <c r="LF267" s="111"/>
      <c r="LG267" s="111"/>
      <c r="LH267" s="111"/>
      <c r="LI267" s="111"/>
      <c r="LJ267" s="111"/>
      <c r="LK267" s="111"/>
      <c r="LL267" s="111"/>
      <c r="LM267" s="111"/>
      <c r="LN267" s="111"/>
      <c r="LO267" s="111"/>
      <c r="LP267" s="111"/>
      <c r="LQ267" s="111"/>
      <c r="LR267" s="111"/>
      <c r="LS267" s="111"/>
      <c r="LT267" s="111"/>
      <c r="LU267" s="111"/>
      <c r="LV267" s="111"/>
      <c r="LW267" s="111"/>
      <c r="LX267" s="111"/>
      <c r="LY267" s="111"/>
      <c r="LZ267" s="111"/>
      <c r="MA267" s="111"/>
      <c r="MB267" s="111"/>
      <c r="MC267" s="111"/>
      <c r="MD267" s="111"/>
      <c r="ME267" s="111"/>
      <c r="MF267" s="111"/>
      <c r="MG267" s="111"/>
      <c r="MH267" s="111"/>
      <c r="MI267" s="111"/>
      <c r="MJ267" s="111"/>
      <c r="MK267" s="111"/>
      <c r="ML267" s="111"/>
      <c r="MM267" s="111"/>
      <c r="MN267" s="111"/>
      <c r="MO267" s="111"/>
      <c r="MP267" s="111"/>
      <c r="MQ267" s="111"/>
      <c r="MR267" s="111"/>
      <c r="MS267" s="111"/>
      <c r="MT267" s="111"/>
      <c r="MU267" s="111"/>
      <c r="MV267" s="111"/>
      <c r="MW267" s="111"/>
      <c r="MX267" s="111"/>
      <c r="MY267" s="111"/>
      <c r="MZ267" s="111"/>
      <c r="NA267" s="111"/>
      <c r="NB267" s="111"/>
      <c r="NC267" s="111"/>
      <c r="ND267" s="111"/>
      <c r="NE267" s="111"/>
      <c r="NF267" s="111"/>
      <c r="NG267" s="111"/>
      <c r="NH267" s="111"/>
      <c r="NI267" s="111"/>
      <c r="NJ267" s="111"/>
      <c r="NK267" s="111"/>
      <c r="NL267" s="111"/>
      <c r="NM267" s="111"/>
      <c r="NN267" s="111"/>
      <c r="NO267" s="111"/>
      <c r="NP267" s="111"/>
      <c r="NQ267" s="111"/>
      <c r="NR267" s="111"/>
      <c r="NS267" s="111"/>
      <c r="NT267" s="111"/>
      <c r="NU267" s="111"/>
      <c r="NV267" s="111"/>
      <c r="NW267" s="111"/>
      <c r="NX267" s="111"/>
      <c r="NY267" s="111"/>
      <c r="NZ267" s="111"/>
      <c r="OA267" s="111"/>
      <c r="OB267" s="111"/>
      <c r="OC267" s="111"/>
      <c r="OD267" s="111"/>
      <c r="OE267" s="111"/>
      <c r="OF267" s="111"/>
      <c r="OG267" s="111"/>
      <c r="OH267" s="111"/>
      <c r="OI267" s="111"/>
      <c r="OJ267" s="111"/>
      <c r="OK267" s="111"/>
      <c r="OL267" s="111"/>
      <c r="OM267" s="111"/>
      <c r="ON267" s="111"/>
      <c r="OO267" s="111"/>
      <c r="OP267" s="111"/>
      <c r="OQ267" s="111"/>
      <c r="OR267" s="111"/>
      <c r="OS267" s="111"/>
      <c r="OT267" s="111"/>
      <c r="OU267" s="111"/>
      <c r="OV267" s="111"/>
      <c r="OW267" s="111"/>
      <c r="OX267" s="111"/>
      <c r="OY267" s="111"/>
      <c r="OZ267" s="111"/>
      <c r="PA267" s="111"/>
      <c r="PB267" s="111"/>
      <c r="PC267" s="111"/>
      <c r="PD267" s="111"/>
      <c r="PE267" s="111"/>
      <c r="PF267" s="111"/>
      <c r="PG267" s="111"/>
      <c r="PH267" s="111"/>
      <c r="PI267" s="111"/>
      <c r="PJ267" s="111"/>
      <c r="PK267" s="111"/>
      <c r="PL267" s="111"/>
      <c r="PM267" s="111"/>
      <c r="PN267" s="111"/>
      <c r="PO267" s="111"/>
      <c r="PP267" s="111"/>
      <c r="PQ267" s="111"/>
      <c r="PR267" s="111"/>
      <c r="PS267" s="111"/>
      <c r="PT267" s="111"/>
      <c r="PU267" s="111"/>
      <c r="PV267" s="111"/>
      <c r="PW267" s="111"/>
      <c r="PX267" s="111"/>
      <c r="PY267" s="111"/>
      <c r="PZ267" s="111"/>
      <c r="QA267" s="111"/>
      <c r="QB267" s="111"/>
      <c r="QC267" s="111"/>
      <c r="QD267" s="111"/>
      <c r="QE267" s="111"/>
      <c r="QF267" s="111"/>
      <c r="QG267" s="111"/>
      <c r="QH267" s="111"/>
      <c r="QI267" s="111"/>
      <c r="QJ267" s="111"/>
      <c r="QK267" s="111"/>
      <c r="QL267" s="111"/>
      <c r="QM267" s="111"/>
      <c r="QN267" s="111"/>
      <c r="QO267" s="111"/>
      <c r="QP267" s="111"/>
      <c r="QQ267" s="111"/>
      <c r="QR267" s="111"/>
      <c r="QS267" s="111"/>
      <c r="QT267" s="111"/>
      <c r="QU267" s="111"/>
      <c r="QV267" s="111"/>
      <c r="QW267" s="111"/>
      <c r="QX267" s="111"/>
      <c r="QY267" s="111"/>
      <c r="QZ267" s="111"/>
      <c r="RA267" s="111"/>
      <c r="RB267" s="111"/>
      <c r="RC267" s="111"/>
      <c r="RD267" s="111"/>
      <c r="RE267" s="111"/>
      <c r="RF267" s="111"/>
      <c r="RG267" s="111"/>
      <c r="RH267" s="111"/>
      <c r="RI267" s="111"/>
      <c r="RJ267" s="111"/>
      <c r="RK267" s="111"/>
      <c r="RL267" s="111"/>
      <c r="RM267" s="111"/>
      <c r="RN267" s="111"/>
      <c r="RO267" s="111"/>
      <c r="RP267" s="111"/>
      <c r="RQ267" s="111"/>
      <c r="RR267" s="111"/>
      <c r="RS267" s="111"/>
      <c r="RT267" s="111"/>
      <c r="RU267" s="111"/>
      <c r="RV267" s="111"/>
      <c r="RW267" s="111"/>
      <c r="RX267" s="111"/>
      <c r="RY267" s="111"/>
      <c r="RZ267" s="111"/>
      <c r="SA267" s="111"/>
      <c r="SB267" s="111"/>
      <c r="SC267" s="111"/>
      <c r="SD267" s="111"/>
      <c r="SE267" s="111"/>
      <c r="SF267" s="111"/>
      <c r="SG267" s="111"/>
      <c r="SH267" s="111"/>
      <c r="SI267" s="111"/>
      <c r="SJ267" s="111"/>
      <c r="SK267" s="111"/>
      <c r="SL267" s="111"/>
      <c r="SM267" s="111"/>
      <c r="SN267" s="111"/>
      <c r="SO267" s="111"/>
      <c r="SP267" s="111"/>
      <c r="SQ267" s="111"/>
      <c r="SR267" s="111"/>
      <c r="SS267" s="111"/>
      <c r="ST267" s="111"/>
      <c r="SU267" s="111"/>
      <c r="SV267" s="111"/>
      <c r="SW267" s="111"/>
      <c r="SX267" s="111"/>
      <c r="SY267" s="111"/>
      <c r="SZ267" s="111"/>
      <c r="TA267" s="111"/>
      <c r="TB267" s="111"/>
      <c r="TC267" s="111"/>
      <c r="TD267" s="111"/>
      <c r="TE267" s="111"/>
      <c r="TF267" s="111"/>
      <c r="TG267" s="111"/>
      <c r="TH267" s="111"/>
      <c r="TI267" s="111"/>
      <c r="TJ267" s="111"/>
      <c r="TK267" s="111"/>
      <c r="TL267" s="111"/>
      <c r="TM267" s="111"/>
      <c r="TN267" s="111"/>
    </row>
    <row r="268" spans="1:534" x14ac:dyDescent="0.2">
      <c r="A268" s="111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7"/>
      <c r="CC268" s="117"/>
      <c r="CD268" s="111"/>
      <c r="CE268" s="111"/>
      <c r="CF268" s="111"/>
      <c r="CG268" s="117"/>
      <c r="CH268" s="117"/>
      <c r="CI268" s="111"/>
      <c r="CJ268" s="111"/>
      <c r="CK268" s="111"/>
      <c r="CL268" s="117"/>
      <c r="CM268" s="111"/>
      <c r="CN268" s="117"/>
      <c r="CO268" s="117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  <c r="DJ268" s="111"/>
      <c r="DK268" s="111"/>
      <c r="DL268" s="111"/>
      <c r="DM268" s="111"/>
      <c r="DN268" s="111"/>
      <c r="DO268" s="111"/>
      <c r="DP268" s="111"/>
      <c r="DQ268" s="111"/>
      <c r="DR268" s="111"/>
      <c r="DS268" s="111"/>
      <c r="DT268" s="111"/>
      <c r="DU268" s="111"/>
      <c r="DV268" s="111"/>
      <c r="DW268" s="111"/>
      <c r="DX268" s="111"/>
      <c r="DY268" s="111"/>
      <c r="DZ268" s="111"/>
      <c r="EA268" s="111"/>
      <c r="EB268" s="111"/>
      <c r="EC268" s="111"/>
      <c r="ED268" s="111"/>
      <c r="EE268" s="111"/>
      <c r="EF268" s="111"/>
      <c r="EG268" s="111"/>
      <c r="EH268" s="111"/>
      <c r="EI268" s="111"/>
      <c r="EJ268" s="111"/>
      <c r="EK268" s="111"/>
      <c r="EL268" s="111"/>
      <c r="EM268" s="111"/>
      <c r="EN268" s="111"/>
      <c r="EO268" s="111"/>
      <c r="EP268" s="111"/>
      <c r="EQ268" s="111"/>
      <c r="ER268" s="111"/>
      <c r="ES268" s="111"/>
      <c r="ET268" s="111"/>
      <c r="EU268" s="111"/>
      <c r="EV268" s="111"/>
      <c r="EW268" s="111"/>
      <c r="EX268" s="111"/>
      <c r="EY268" s="111"/>
      <c r="EZ268" s="111"/>
      <c r="FA268" s="111"/>
      <c r="FB268" s="111"/>
      <c r="FC268" s="111"/>
      <c r="FD268" s="111"/>
      <c r="FE268" s="111"/>
      <c r="FF268" s="111"/>
      <c r="FG268" s="111"/>
      <c r="FH268" s="111"/>
      <c r="FI268" s="111"/>
      <c r="FJ268" s="111"/>
      <c r="FK268" s="111"/>
      <c r="FL268" s="111"/>
      <c r="FM268" s="111"/>
      <c r="FN268" s="111"/>
      <c r="FO268" s="111"/>
      <c r="FP268" s="111"/>
      <c r="FQ268" s="111"/>
      <c r="FR268" s="111"/>
      <c r="FS268" s="111"/>
      <c r="FT268" s="111"/>
      <c r="FU268" s="111"/>
      <c r="FV268" s="111"/>
      <c r="FW268" s="111"/>
      <c r="FX268" s="111"/>
      <c r="FY268" s="111"/>
      <c r="FZ268" s="111"/>
      <c r="GA268" s="111"/>
      <c r="GB268" s="111"/>
      <c r="GC268" s="111"/>
      <c r="GD268" s="111"/>
      <c r="GE268" s="111"/>
      <c r="GF268" s="111"/>
      <c r="GG268" s="111"/>
      <c r="GH268" s="111"/>
      <c r="GI268" s="111"/>
      <c r="GJ268" s="111"/>
      <c r="GK268" s="111"/>
      <c r="GL268" s="111"/>
      <c r="GM268" s="111"/>
      <c r="GN268" s="111"/>
      <c r="GO268" s="111"/>
      <c r="GP268" s="111"/>
      <c r="GQ268" s="111"/>
      <c r="GR268" s="111"/>
      <c r="GS268" s="111"/>
      <c r="GT268" s="111"/>
      <c r="GU268" s="111"/>
      <c r="GV268" s="111"/>
      <c r="GW268" s="111"/>
      <c r="GX268" s="111"/>
      <c r="GY268" s="111"/>
      <c r="GZ268" s="111"/>
      <c r="HA268" s="111"/>
      <c r="HB268" s="111"/>
      <c r="HC268" s="111"/>
      <c r="HD268" s="111"/>
      <c r="HE268" s="111"/>
      <c r="HF268" s="111"/>
      <c r="HG268" s="116"/>
      <c r="HH268" s="111"/>
      <c r="HI268" s="111"/>
      <c r="HJ268" s="111"/>
      <c r="HK268" s="111"/>
      <c r="HL268" s="111"/>
      <c r="HM268" s="111"/>
      <c r="HN268" s="111"/>
      <c r="HO268" s="111"/>
      <c r="HP268" s="111"/>
      <c r="HQ268" s="111"/>
      <c r="HR268" s="111"/>
      <c r="HS268" s="111"/>
      <c r="HT268" s="111"/>
      <c r="HU268" s="111"/>
      <c r="HV268" s="111"/>
      <c r="HW268" s="111"/>
      <c r="HX268" s="111"/>
      <c r="HY268" s="111"/>
      <c r="HZ268" s="111"/>
      <c r="IA268" s="111"/>
      <c r="IB268" s="111"/>
      <c r="IC268" s="111"/>
      <c r="ID268" s="111"/>
      <c r="IE268" s="111"/>
      <c r="IF268" s="111"/>
      <c r="IG268" s="111"/>
      <c r="IH268" s="111"/>
      <c r="II268" s="111"/>
      <c r="IJ268" s="111"/>
      <c r="IK268" s="111"/>
      <c r="IL268" s="111"/>
      <c r="IM268" s="111"/>
      <c r="IN268" s="111"/>
      <c r="IO268" s="111"/>
      <c r="IP268" s="111"/>
      <c r="IQ268" s="111"/>
      <c r="IR268" s="111"/>
      <c r="IS268" s="111"/>
      <c r="IT268" s="111"/>
      <c r="IU268" s="111"/>
      <c r="IV268" s="111"/>
      <c r="IW268" s="111"/>
      <c r="IX268" s="111"/>
      <c r="IY268" s="111"/>
      <c r="IZ268" s="111"/>
      <c r="JA268" s="111"/>
      <c r="JB268" s="111"/>
      <c r="JC268" s="111"/>
      <c r="JD268" s="111"/>
      <c r="JE268" s="111"/>
      <c r="JF268" s="111"/>
      <c r="JG268" s="111"/>
      <c r="JH268" s="111"/>
      <c r="JI268" s="111"/>
      <c r="JJ268" s="111"/>
      <c r="JK268" s="111"/>
      <c r="JL268" s="111"/>
      <c r="JM268" s="111"/>
      <c r="JN268" s="111"/>
      <c r="JO268" s="111"/>
      <c r="JP268" s="111"/>
      <c r="JQ268" s="111"/>
      <c r="JR268" s="111"/>
      <c r="JS268" s="111"/>
      <c r="JT268" s="111"/>
      <c r="JU268" s="111"/>
      <c r="JV268" s="111"/>
      <c r="JW268" s="111"/>
      <c r="JX268" s="111"/>
      <c r="JY268" s="111"/>
      <c r="JZ268" s="111"/>
      <c r="KA268" s="111"/>
      <c r="KB268" s="111"/>
      <c r="KC268" s="111"/>
      <c r="KD268" s="111"/>
      <c r="KE268" s="111"/>
      <c r="KF268" s="111"/>
      <c r="KG268" s="111"/>
      <c r="KH268" s="111"/>
      <c r="KI268" s="111"/>
      <c r="KJ268" s="111"/>
      <c r="KK268" s="111"/>
      <c r="KL268" s="111"/>
      <c r="KM268" s="111"/>
      <c r="KN268" s="111"/>
      <c r="KO268" s="111"/>
      <c r="KP268" s="111"/>
      <c r="KQ268" s="111"/>
      <c r="KR268" s="111"/>
      <c r="KS268" s="111"/>
      <c r="KT268" s="111"/>
      <c r="KU268" s="111"/>
      <c r="KV268" s="111"/>
      <c r="KW268" s="111"/>
      <c r="KX268" s="111"/>
      <c r="KY268" s="111"/>
      <c r="KZ268" s="111"/>
      <c r="LA268" s="111"/>
      <c r="LB268" s="111"/>
      <c r="LC268" s="111"/>
      <c r="LD268" s="111"/>
      <c r="LE268" s="111"/>
      <c r="LF268" s="111"/>
      <c r="LG268" s="111"/>
      <c r="LH268" s="111"/>
      <c r="LI268" s="111"/>
      <c r="LJ268" s="111"/>
      <c r="LK268" s="111"/>
      <c r="LL268" s="111"/>
      <c r="LM268" s="111"/>
      <c r="LN268" s="111"/>
      <c r="LO268" s="111"/>
      <c r="LP268" s="111"/>
      <c r="LQ268" s="111"/>
      <c r="LR268" s="111"/>
      <c r="LS268" s="111"/>
      <c r="LT268" s="111"/>
      <c r="LU268" s="111"/>
      <c r="LV268" s="111"/>
      <c r="LW268" s="111"/>
      <c r="LX268" s="111"/>
      <c r="LY268" s="111"/>
      <c r="LZ268" s="111"/>
      <c r="MA268" s="111"/>
      <c r="MB268" s="111"/>
      <c r="MC268" s="111"/>
      <c r="MD268" s="111"/>
      <c r="ME268" s="111"/>
      <c r="MF268" s="111"/>
      <c r="MG268" s="111"/>
      <c r="MH268" s="111"/>
      <c r="MI268" s="111"/>
      <c r="MJ268" s="111"/>
      <c r="MK268" s="111"/>
      <c r="ML268" s="111"/>
      <c r="MM268" s="111"/>
      <c r="MN268" s="111"/>
      <c r="MO268" s="111"/>
      <c r="MP268" s="111"/>
      <c r="MQ268" s="111"/>
      <c r="MR268" s="111"/>
      <c r="MS268" s="111"/>
      <c r="MT268" s="111"/>
      <c r="MU268" s="111"/>
      <c r="MV268" s="111"/>
      <c r="MW268" s="111"/>
      <c r="MX268" s="111"/>
      <c r="MY268" s="111"/>
      <c r="MZ268" s="111"/>
      <c r="NA268" s="111"/>
      <c r="NB268" s="111"/>
      <c r="NC268" s="111"/>
      <c r="ND268" s="111"/>
      <c r="NE268" s="111"/>
      <c r="NF268" s="111"/>
      <c r="NG268" s="111"/>
      <c r="NH268" s="111"/>
      <c r="NI268" s="111"/>
      <c r="NJ268" s="111"/>
      <c r="NK268" s="111"/>
      <c r="NL268" s="111"/>
      <c r="NM268" s="111"/>
      <c r="NN268" s="111"/>
      <c r="NO268" s="111"/>
      <c r="NP268" s="111"/>
      <c r="NQ268" s="111"/>
      <c r="NR268" s="111"/>
      <c r="NS268" s="111"/>
      <c r="NT268" s="111"/>
      <c r="NU268" s="111"/>
      <c r="NV268" s="111"/>
      <c r="NW268" s="111"/>
      <c r="NX268" s="111"/>
      <c r="NY268" s="111"/>
      <c r="NZ268" s="111"/>
      <c r="OA268" s="111"/>
      <c r="OB268" s="111"/>
      <c r="OC268" s="111"/>
      <c r="OD268" s="111"/>
      <c r="OE268" s="111"/>
      <c r="OF268" s="111"/>
      <c r="OG268" s="111"/>
      <c r="OH268" s="111"/>
      <c r="OI268" s="111"/>
      <c r="OJ268" s="111"/>
      <c r="OK268" s="111"/>
      <c r="OL268" s="111"/>
      <c r="OM268" s="111"/>
      <c r="ON268" s="111"/>
      <c r="OO268" s="111"/>
      <c r="OP268" s="111"/>
      <c r="OQ268" s="111"/>
      <c r="OR268" s="111"/>
      <c r="OS268" s="111"/>
      <c r="OT268" s="111"/>
      <c r="OU268" s="111"/>
      <c r="OV268" s="111"/>
      <c r="OW268" s="111"/>
      <c r="OX268" s="111"/>
      <c r="OY268" s="111"/>
      <c r="OZ268" s="111"/>
      <c r="PA268" s="111"/>
      <c r="PB268" s="111"/>
      <c r="PC268" s="111"/>
      <c r="PD268" s="111"/>
      <c r="PE268" s="111"/>
      <c r="PF268" s="111"/>
      <c r="PG268" s="111"/>
      <c r="PH268" s="111"/>
      <c r="PI268" s="111"/>
      <c r="PJ268" s="111"/>
      <c r="PK268" s="111"/>
      <c r="PL268" s="111"/>
      <c r="PM268" s="111"/>
      <c r="PN268" s="111"/>
      <c r="PO268" s="111"/>
      <c r="PP268" s="111"/>
      <c r="PQ268" s="111"/>
      <c r="PR268" s="111"/>
      <c r="PS268" s="111"/>
      <c r="PT268" s="111"/>
      <c r="PU268" s="111"/>
      <c r="PV268" s="111"/>
      <c r="PW268" s="111"/>
      <c r="PX268" s="111"/>
      <c r="PY268" s="111"/>
      <c r="PZ268" s="111"/>
      <c r="QA268" s="111"/>
      <c r="QB268" s="111"/>
      <c r="QC268" s="111"/>
      <c r="QD268" s="111"/>
      <c r="QE268" s="111"/>
      <c r="QF268" s="111"/>
      <c r="QG268" s="111"/>
      <c r="QH268" s="111"/>
      <c r="QI268" s="111"/>
      <c r="QJ268" s="111"/>
      <c r="QK268" s="111"/>
      <c r="QL268" s="111"/>
      <c r="QM268" s="111"/>
      <c r="QN268" s="111"/>
      <c r="QO268" s="111"/>
      <c r="QP268" s="111"/>
      <c r="QQ268" s="111"/>
      <c r="QR268" s="111"/>
      <c r="QS268" s="111"/>
      <c r="QT268" s="111"/>
      <c r="QU268" s="111"/>
      <c r="QV268" s="111"/>
      <c r="QW268" s="111"/>
      <c r="QX268" s="111"/>
      <c r="QY268" s="111"/>
      <c r="QZ268" s="111"/>
      <c r="RA268" s="111"/>
      <c r="RB268" s="111"/>
      <c r="RC268" s="111"/>
      <c r="RD268" s="111"/>
      <c r="RE268" s="111"/>
      <c r="RF268" s="111"/>
      <c r="RG268" s="111"/>
      <c r="RH268" s="111"/>
      <c r="RI268" s="111"/>
      <c r="RJ268" s="111"/>
      <c r="RK268" s="111"/>
      <c r="RL268" s="111"/>
      <c r="RM268" s="111"/>
      <c r="RN268" s="111"/>
      <c r="RO268" s="111"/>
      <c r="RP268" s="111"/>
      <c r="RQ268" s="111"/>
      <c r="RR268" s="111"/>
      <c r="RS268" s="111"/>
      <c r="RT268" s="111"/>
      <c r="RU268" s="111"/>
      <c r="RV268" s="111"/>
      <c r="RW268" s="111"/>
      <c r="RX268" s="111"/>
      <c r="RY268" s="111"/>
      <c r="RZ268" s="111"/>
      <c r="SA268" s="111"/>
      <c r="SB268" s="111"/>
      <c r="SC268" s="111"/>
      <c r="SD268" s="111"/>
      <c r="SE268" s="111"/>
      <c r="SF268" s="111"/>
      <c r="SG268" s="111"/>
      <c r="SH268" s="111"/>
      <c r="SI268" s="111"/>
      <c r="SJ268" s="111"/>
      <c r="SK268" s="111"/>
      <c r="SL268" s="111"/>
      <c r="SM268" s="111"/>
      <c r="SN268" s="111"/>
      <c r="SO268" s="111"/>
      <c r="SP268" s="111"/>
      <c r="SQ268" s="111"/>
      <c r="SR268" s="111"/>
      <c r="SS268" s="111"/>
      <c r="ST268" s="111"/>
      <c r="SU268" s="111"/>
      <c r="SV268" s="111"/>
      <c r="SW268" s="111"/>
      <c r="SX268" s="111"/>
      <c r="SY268" s="111"/>
      <c r="SZ268" s="111"/>
      <c r="TA268" s="111"/>
      <c r="TB268" s="111"/>
      <c r="TC268" s="111"/>
      <c r="TD268" s="111"/>
      <c r="TE268" s="111"/>
      <c r="TF268" s="111"/>
      <c r="TG268" s="111"/>
      <c r="TH268" s="111"/>
      <c r="TI268" s="111"/>
      <c r="TJ268" s="111"/>
      <c r="TK268" s="111"/>
      <c r="TL268" s="111"/>
      <c r="TM268" s="111"/>
      <c r="TN268" s="111"/>
    </row>
    <row r="269" spans="1:534" x14ac:dyDescent="0.2">
      <c r="A269" s="111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7"/>
      <c r="CC269" s="117"/>
      <c r="CD269" s="111"/>
      <c r="CE269" s="111"/>
      <c r="CF269" s="111"/>
      <c r="CG269" s="117"/>
      <c r="CH269" s="117"/>
      <c r="CI269" s="111"/>
      <c r="CJ269" s="111"/>
      <c r="CK269" s="111"/>
      <c r="CL269" s="117"/>
      <c r="CM269" s="111"/>
      <c r="CN269" s="117"/>
      <c r="CO269" s="117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  <c r="DJ269" s="111"/>
      <c r="DK269" s="111"/>
      <c r="DL269" s="111"/>
      <c r="DM269" s="111"/>
      <c r="DN269" s="111"/>
      <c r="DO269" s="111"/>
      <c r="DP269" s="111"/>
      <c r="DQ269" s="111"/>
      <c r="DR269" s="111"/>
      <c r="DS269" s="111"/>
      <c r="DT269" s="111"/>
      <c r="DU269" s="111"/>
      <c r="DV269" s="111"/>
      <c r="DW269" s="111"/>
      <c r="DX269" s="111"/>
      <c r="DY269" s="111"/>
      <c r="DZ269" s="111"/>
      <c r="EA269" s="111"/>
      <c r="EB269" s="111"/>
      <c r="EC269" s="111"/>
      <c r="ED269" s="111"/>
      <c r="EE269" s="111"/>
      <c r="EF269" s="111"/>
      <c r="EG269" s="111"/>
      <c r="EH269" s="111"/>
      <c r="EI269" s="111"/>
      <c r="EJ269" s="111"/>
      <c r="EK269" s="111"/>
      <c r="EL269" s="111"/>
      <c r="EM269" s="111"/>
      <c r="EN269" s="111"/>
      <c r="EO269" s="111"/>
      <c r="EP269" s="111"/>
      <c r="EQ269" s="111"/>
      <c r="ER269" s="111"/>
      <c r="ES269" s="111"/>
      <c r="ET269" s="111"/>
      <c r="EU269" s="111"/>
      <c r="EV269" s="111"/>
      <c r="EW269" s="111"/>
      <c r="EX269" s="111"/>
      <c r="EY269" s="111"/>
      <c r="EZ269" s="111"/>
      <c r="FA269" s="111"/>
      <c r="FB269" s="111"/>
      <c r="FC269" s="111"/>
      <c r="FD269" s="111"/>
      <c r="FE269" s="111"/>
      <c r="FF269" s="111"/>
      <c r="FG269" s="111"/>
      <c r="FH269" s="111"/>
      <c r="FI269" s="111"/>
      <c r="FJ269" s="111"/>
      <c r="FK269" s="111"/>
      <c r="FL269" s="111"/>
      <c r="FM269" s="111"/>
      <c r="FN269" s="111"/>
      <c r="FO269" s="111"/>
      <c r="FP269" s="111"/>
      <c r="FQ269" s="111"/>
      <c r="FR269" s="111"/>
      <c r="FS269" s="111"/>
      <c r="FT269" s="111"/>
      <c r="FU269" s="111"/>
      <c r="FV269" s="111"/>
      <c r="FW269" s="111"/>
      <c r="FX269" s="111"/>
      <c r="FY269" s="111"/>
      <c r="FZ269" s="111"/>
      <c r="GA269" s="111"/>
      <c r="GB269" s="111"/>
      <c r="GC269" s="111"/>
      <c r="GD269" s="111"/>
      <c r="GE269" s="111"/>
      <c r="GF269" s="111"/>
      <c r="GG269" s="111"/>
      <c r="GH269" s="111"/>
      <c r="GI269" s="111"/>
      <c r="GJ269" s="111"/>
      <c r="GK269" s="111"/>
      <c r="GL269" s="111"/>
      <c r="GM269" s="111"/>
      <c r="GN269" s="111"/>
      <c r="GO269" s="111"/>
      <c r="GP269" s="111"/>
      <c r="GQ269" s="111"/>
      <c r="GR269" s="111"/>
      <c r="GS269" s="111"/>
      <c r="GT269" s="111"/>
      <c r="GU269" s="111"/>
      <c r="GV269" s="111"/>
      <c r="GW269" s="111"/>
      <c r="GX269" s="111"/>
      <c r="GY269" s="111"/>
      <c r="GZ269" s="111"/>
      <c r="HA269" s="111"/>
      <c r="HB269" s="111"/>
      <c r="HC269" s="111"/>
      <c r="HD269" s="111"/>
      <c r="HE269" s="111"/>
      <c r="HF269" s="111"/>
      <c r="HG269" s="116"/>
      <c r="HH269" s="111"/>
      <c r="HI269" s="111"/>
      <c r="HJ269" s="111"/>
      <c r="HK269" s="111"/>
      <c r="HL269" s="111"/>
      <c r="HM269" s="111"/>
      <c r="HN269" s="111"/>
      <c r="HO269" s="111"/>
      <c r="HP269" s="111"/>
      <c r="HQ269" s="111"/>
      <c r="HR269" s="111"/>
      <c r="HS269" s="111"/>
      <c r="HT269" s="111"/>
      <c r="HU269" s="111"/>
      <c r="HV269" s="111"/>
      <c r="HW269" s="111"/>
      <c r="HX269" s="111"/>
      <c r="HY269" s="111"/>
      <c r="HZ269" s="111"/>
      <c r="IA269" s="111"/>
      <c r="IB269" s="111"/>
      <c r="IC269" s="111"/>
      <c r="ID269" s="111"/>
      <c r="IE269" s="111"/>
      <c r="IF269" s="111"/>
      <c r="IG269" s="111"/>
      <c r="IH269" s="111"/>
      <c r="II269" s="111"/>
      <c r="IJ269" s="111"/>
      <c r="IK269" s="111"/>
      <c r="IL269" s="111"/>
      <c r="IM269" s="111"/>
      <c r="IN269" s="111"/>
      <c r="IO269" s="111"/>
      <c r="IP269" s="111"/>
      <c r="IQ269" s="111"/>
      <c r="IR269" s="111"/>
      <c r="IS269" s="111"/>
      <c r="IT269" s="111"/>
      <c r="IU269" s="111"/>
      <c r="IV269" s="111"/>
      <c r="IW269" s="111"/>
      <c r="IX269" s="111"/>
      <c r="IY269" s="111"/>
      <c r="IZ269" s="111"/>
      <c r="JA269" s="111"/>
      <c r="JB269" s="111"/>
      <c r="JC269" s="111"/>
      <c r="JD269" s="111"/>
      <c r="JE269" s="111"/>
      <c r="JF269" s="111"/>
      <c r="JG269" s="111"/>
      <c r="JH269" s="111"/>
      <c r="JI269" s="111"/>
      <c r="JJ269" s="111"/>
      <c r="JK269" s="111"/>
      <c r="JL269" s="111"/>
      <c r="JM269" s="111"/>
      <c r="JN269" s="111"/>
      <c r="JO269" s="111"/>
      <c r="JP269" s="111"/>
      <c r="JQ269" s="111"/>
      <c r="JR269" s="111"/>
      <c r="JS269" s="111"/>
      <c r="JT269" s="111"/>
      <c r="JU269" s="111"/>
      <c r="JV269" s="111"/>
      <c r="JW269" s="111"/>
      <c r="JX269" s="111"/>
      <c r="JY269" s="111"/>
      <c r="JZ269" s="111"/>
      <c r="KA269" s="111"/>
      <c r="KB269" s="111"/>
      <c r="KC269" s="111"/>
      <c r="KD269" s="111"/>
      <c r="KE269" s="111"/>
      <c r="KF269" s="111"/>
      <c r="KG269" s="111"/>
      <c r="KH269" s="111"/>
      <c r="KI269" s="111"/>
      <c r="KJ269" s="111"/>
      <c r="KK269" s="111"/>
      <c r="KL269" s="111"/>
      <c r="KM269" s="111"/>
      <c r="KN269" s="111"/>
      <c r="KO269" s="111"/>
      <c r="KP269" s="111"/>
      <c r="KQ269" s="111"/>
      <c r="KR269" s="111"/>
      <c r="KS269" s="111"/>
      <c r="KT269" s="111"/>
      <c r="KU269" s="111"/>
      <c r="KV269" s="111"/>
      <c r="KW269" s="111"/>
      <c r="KX269" s="111"/>
      <c r="KY269" s="111"/>
      <c r="KZ269" s="111"/>
      <c r="LA269" s="111"/>
      <c r="LB269" s="111"/>
      <c r="LC269" s="111"/>
      <c r="LD269" s="111"/>
      <c r="LE269" s="111"/>
      <c r="LF269" s="111"/>
      <c r="LG269" s="111"/>
      <c r="LH269" s="111"/>
      <c r="LI269" s="111"/>
      <c r="LJ269" s="111"/>
      <c r="LK269" s="111"/>
      <c r="LL269" s="111"/>
      <c r="LM269" s="111"/>
      <c r="LN269" s="111"/>
      <c r="LO269" s="111"/>
      <c r="LP269" s="111"/>
      <c r="LQ269" s="111"/>
      <c r="LR269" s="111"/>
      <c r="LS269" s="111"/>
      <c r="LT269" s="111"/>
      <c r="LU269" s="111"/>
      <c r="LV269" s="111"/>
      <c r="LW269" s="111"/>
      <c r="LX269" s="111"/>
      <c r="LY269" s="111"/>
      <c r="LZ269" s="111"/>
      <c r="MA269" s="111"/>
      <c r="MB269" s="111"/>
      <c r="MC269" s="111"/>
      <c r="MD269" s="111"/>
      <c r="ME269" s="111"/>
      <c r="MF269" s="111"/>
      <c r="MG269" s="111"/>
      <c r="MH269" s="111"/>
      <c r="MI269" s="111"/>
      <c r="MJ269" s="111"/>
      <c r="MK269" s="111"/>
      <c r="ML269" s="111"/>
      <c r="MM269" s="111"/>
      <c r="MN269" s="111"/>
      <c r="MO269" s="111"/>
      <c r="MP269" s="111"/>
      <c r="MQ269" s="111"/>
      <c r="MR269" s="111"/>
      <c r="MS269" s="111"/>
      <c r="MT269" s="111"/>
      <c r="MU269" s="111"/>
      <c r="MV269" s="111"/>
      <c r="MW269" s="111"/>
      <c r="MX269" s="111"/>
      <c r="MY269" s="111"/>
      <c r="MZ269" s="111"/>
      <c r="NA269" s="111"/>
      <c r="NB269" s="111"/>
      <c r="NC269" s="111"/>
      <c r="ND269" s="111"/>
      <c r="NE269" s="111"/>
      <c r="NF269" s="111"/>
      <c r="NG269" s="111"/>
      <c r="NH269" s="111"/>
      <c r="NI269" s="111"/>
      <c r="NJ269" s="111"/>
      <c r="NK269" s="111"/>
      <c r="NL269" s="111"/>
      <c r="NM269" s="111"/>
      <c r="NN269" s="111"/>
      <c r="NO269" s="111"/>
      <c r="NP269" s="111"/>
      <c r="NQ269" s="111"/>
      <c r="NR269" s="111"/>
      <c r="NS269" s="111"/>
      <c r="NT269" s="111"/>
      <c r="NU269" s="111"/>
      <c r="NV269" s="111"/>
      <c r="NW269" s="111"/>
      <c r="NX269" s="111"/>
      <c r="NY269" s="111"/>
      <c r="NZ269" s="111"/>
      <c r="OA269" s="111"/>
      <c r="OB269" s="111"/>
      <c r="OC269" s="111"/>
      <c r="OD269" s="111"/>
      <c r="OE269" s="111"/>
      <c r="OF269" s="111"/>
      <c r="OG269" s="111"/>
      <c r="OH269" s="111"/>
      <c r="OI269" s="111"/>
      <c r="OJ269" s="111"/>
      <c r="OK269" s="111"/>
      <c r="OL269" s="111"/>
      <c r="OM269" s="111"/>
      <c r="ON269" s="111"/>
      <c r="OO269" s="111"/>
      <c r="OP269" s="111"/>
      <c r="OQ269" s="111"/>
      <c r="OR269" s="111"/>
      <c r="OS269" s="111"/>
      <c r="OT269" s="111"/>
      <c r="OU269" s="111"/>
      <c r="OV269" s="111"/>
      <c r="OW269" s="111"/>
      <c r="OX269" s="111"/>
      <c r="OY269" s="111"/>
      <c r="OZ269" s="111"/>
      <c r="PA269" s="111"/>
      <c r="PB269" s="111"/>
      <c r="PC269" s="111"/>
      <c r="PD269" s="111"/>
      <c r="PE269" s="111"/>
      <c r="PF269" s="111"/>
      <c r="PG269" s="111"/>
      <c r="PH269" s="111"/>
      <c r="PI269" s="111"/>
      <c r="PJ269" s="111"/>
      <c r="PK269" s="111"/>
      <c r="PL269" s="111"/>
      <c r="PM269" s="111"/>
      <c r="PN269" s="111"/>
      <c r="PO269" s="111"/>
      <c r="PP269" s="111"/>
      <c r="PQ269" s="111"/>
      <c r="PR269" s="111"/>
      <c r="PS269" s="111"/>
      <c r="PT269" s="111"/>
      <c r="PU269" s="111"/>
      <c r="PV269" s="111"/>
      <c r="PW269" s="111"/>
      <c r="PX269" s="111"/>
      <c r="PY269" s="111"/>
      <c r="PZ269" s="111"/>
      <c r="QA269" s="111"/>
      <c r="QB269" s="111"/>
      <c r="QC269" s="111"/>
      <c r="QD269" s="111"/>
      <c r="QE269" s="111"/>
      <c r="QF269" s="111"/>
      <c r="QG269" s="111"/>
      <c r="QH269" s="111"/>
      <c r="QI269" s="111"/>
      <c r="QJ269" s="111"/>
      <c r="QK269" s="111"/>
      <c r="QL269" s="111"/>
      <c r="QM269" s="111"/>
      <c r="QN269" s="111"/>
      <c r="QO269" s="111"/>
      <c r="QP269" s="111"/>
      <c r="QQ269" s="111"/>
      <c r="QR269" s="111"/>
      <c r="QS269" s="111"/>
      <c r="QT269" s="111"/>
      <c r="QU269" s="111"/>
      <c r="QV269" s="111"/>
      <c r="QW269" s="111"/>
      <c r="QX269" s="111"/>
      <c r="QY269" s="111"/>
      <c r="QZ269" s="111"/>
      <c r="RA269" s="111"/>
      <c r="RB269" s="111"/>
      <c r="RC269" s="111"/>
      <c r="RD269" s="111"/>
      <c r="RE269" s="111"/>
      <c r="RF269" s="111"/>
      <c r="RG269" s="111"/>
      <c r="RH269" s="111"/>
      <c r="RI269" s="111"/>
      <c r="RJ269" s="111"/>
      <c r="RK269" s="111"/>
      <c r="RL269" s="111"/>
      <c r="RM269" s="111"/>
      <c r="RN269" s="111"/>
      <c r="RO269" s="111"/>
      <c r="RP269" s="111"/>
      <c r="RQ269" s="111"/>
      <c r="RR269" s="111"/>
      <c r="RS269" s="111"/>
      <c r="RT269" s="111"/>
      <c r="RU269" s="111"/>
      <c r="RV269" s="111"/>
      <c r="RW269" s="111"/>
      <c r="RX269" s="111"/>
      <c r="RY269" s="111"/>
      <c r="RZ269" s="111"/>
      <c r="SA269" s="111"/>
      <c r="SB269" s="111"/>
      <c r="SC269" s="111"/>
      <c r="SD269" s="111"/>
      <c r="SE269" s="111"/>
      <c r="SF269" s="111"/>
      <c r="SG269" s="111"/>
      <c r="SH269" s="111"/>
      <c r="SI269" s="111"/>
      <c r="SJ269" s="111"/>
      <c r="SK269" s="111"/>
      <c r="SL269" s="111"/>
      <c r="SM269" s="111"/>
      <c r="SN269" s="111"/>
      <c r="SO269" s="111"/>
      <c r="SP269" s="111"/>
      <c r="SQ269" s="111"/>
      <c r="SR269" s="111"/>
      <c r="SS269" s="111"/>
      <c r="ST269" s="111"/>
      <c r="SU269" s="111"/>
      <c r="SV269" s="111"/>
      <c r="SW269" s="111"/>
      <c r="SX269" s="111"/>
      <c r="SY269" s="111"/>
      <c r="SZ269" s="111"/>
      <c r="TA269" s="111"/>
      <c r="TB269" s="111"/>
      <c r="TC269" s="111"/>
      <c r="TD269" s="111"/>
      <c r="TE269" s="111"/>
      <c r="TF269" s="111"/>
      <c r="TG269" s="111"/>
      <c r="TH269" s="111"/>
      <c r="TI269" s="111"/>
      <c r="TJ269" s="111"/>
      <c r="TK269" s="111"/>
      <c r="TL269" s="111"/>
      <c r="TM269" s="111"/>
      <c r="TN269" s="111"/>
    </row>
    <row r="270" spans="1:534" x14ac:dyDescent="0.2">
      <c r="A270" s="111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7"/>
      <c r="CC270" s="117"/>
      <c r="CD270" s="111"/>
      <c r="CE270" s="111"/>
      <c r="CF270" s="111"/>
      <c r="CG270" s="117"/>
      <c r="CH270" s="117"/>
      <c r="CI270" s="111"/>
      <c r="CJ270" s="111"/>
      <c r="CK270" s="111"/>
      <c r="CL270" s="117"/>
      <c r="CM270" s="111"/>
      <c r="CN270" s="117"/>
      <c r="CO270" s="117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  <c r="DJ270" s="111"/>
      <c r="DK270" s="111"/>
      <c r="DL270" s="111"/>
      <c r="DM270" s="111"/>
      <c r="DN270" s="111"/>
      <c r="DO270" s="111"/>
      <c r="DP270" s="111"/>
      <c r="DQ270" s="111"/>
      <c r="DR270" s="111"/>
      <c r="DS270" s="111"/>
      <c r="DT270" s="111"/>
      <c r="DU270" s="111"/>
      <c r="DV270" s="111"/>
      <c r="DW270" s="111"/>
      <c r="DX270" s="111"/>
      <c r="DY270" s="111"/>
      <c r="DZ270" s="111"/>
      <c r="EA270" s="111"/>
      <c r="EB270" s="111"/>
      <c r="EC270" s="111"/>
      <c r="ED270" s="111"/>
      <c r="EE270" s="111"/>
      <c r="EF270" s="111"/>
      <c r="EG270" s="111"/>
      <c r="EH270" s="111"/>
      <c r="EI270" s="111"/>
      <c r="EJ270" s="111"/>
      <c r="EK270" s="111"/>
      <c r="EL270" s="111"/>
      <c r="EM270" s="111"/>
      <c r="EN270" s="111"/>
      <c r="EO270" s="111"/>
      <c r="EP270" s="111"/>
      <c r="EQ270" s="111"/>
      <c r="ER270" s="111"/>
      <c r="ES270" s="111"/>
      <c r="ET270" s="111"/>
      <c r="EU270" s="111"/>
      <c r="EV270" s="111"/>
      <c r="EW270" s="111"/>
      <c r="EX270" s="111"/>
      <c r="EY270" s="111"/>
      <c r="EZ270" s="111"/>
      <c r="FA270" s="111"/>
      <c r="FB270" s="111"/>
      <c r="FC270" s="111"/>
      <c r="FD270" s="111"/>
      <c r="FE270" s="111"/>
      <c r="FF270" s="111"/>
      <c r="FG270" s="111"/>
      <c r="FH270" s="111"/>
      <c r="FI270" s="111"/>
      <c r="FJ270" s="111"/>
      <c r="FK270" s="111"/>
      <c r="FL270" s="111"/>
      <c r="FM270" s="111"/>
      <c r="FN270" s="111"/>
      <c r="FO270" s="111"/>
      <c r="FP270" s="111"/>
      <c r="FQ270" s="111"/>
      <c r="FR270" s="111"/>
      <c r="FS270" s="111"/>
      <c r="FT270" s="111"/>
      <c r="FU270" s="111"/>
      <c r="FV270" s="111"/>
      <c r="FW270" s="111"/>
      <c r="FX270" s="111"/>
      <c r="FY270" s="111"/>
      <c r="FZ270" s="111"/>
      <c r="GA270" s="111"/>
      <c r="GB270" s="111"/>
      <c r="GC270" s="111"/>
      <c r="GD270" s="111"/>
      <c r="GE270" s="111"/>
      <c r="GF270" s="111"/>
      <c r="GG270" s="111"/>
      <c r="GH270" s="111"/>
      <c r="GI270" s="111"/>
      <c r="GJ270" s="111"/>
      <c r="GK270" s="111"/>
      <c r="GL270" s="111"/>
      <c r="GM270" s="111"/>
      <c r="GN270" s="111"/>
      <c r="GO270" s="111"/>
      <c r="GP270" s="111"/>
      <c r="GQ270" s="111"/>
      <c r="GR270" s="111"/>
      <c r="GS270" s="111"/>
      <c r="GT270" s="111"/>
      <c r="GU270" s="111"/>
      <c r="GV270" s="111"/>
      <c r="GW270" s="111"/>
      <c r="GX270" s="111"/>
      <c r="GY270" s="111"/>
      <c r="GZ270" s="111"/>
      <c r="HA270" s="111"/>
      <c r="HB270" s="111"/>
      <c r="HC270" s="111"/>
      <c r="HD270" s="111"/>
      <c r="HE270" s="111"/>
      <c r="HF270" s="111"/>
      <c r="HG270" s="116"/>
      <c r="HH270" s="111"/>
      <c r="HI270" s="111"/>
      <c r="HJ270" s="111"/>
      <c r="HK270" s="111"/>
      <c r="HL270" s="111"/>
      <c r="HM270" s="111"/>
      <c r="HN270" s="111"/>
      <c r="HO270" s="111"/>
      <c r="HP270" s="111"/>
      <c r="HQ270" s="111"/>
      <c r="HR270" s="111"/>
      <c r="HS270" s="111"/>
      <c r="HT270" s="111"/>
      <c r="HU270" s="111"/>
      <c r="HV270" s="111"/>
      <c r="HW270" s="111"/>
      <c r="HX270" s="111"/>
      <c r="HY270" s="111"/>
      <c r="HZ270" s="111"/>
      <c r="IA270" s="111"/>
      <c r="IB270" s="111"/>
      <c r="IC270" s="111"/>
      <c r="ID270" s="111"/>
      <c r="IE270" s="111"/>
      <c r="IF270" s="111"/>
      <c r="IG270" s="111"/>
      <c r="IH270" s="111"/>
      <c r="II270" s="111"/>
      <c r="IJ270" s="111"/>
      <c r="IK270" s="111"/>
      <c r="IL270" s="111"/>
      <c r="IM270" s="111"/>
      <c r="IN270" s="111"/>
      <c r="IO270" s="111"/>
      <c r="IP270" s="111"/>
      <c r="IQ270" s="111"/>
      <c r="IR270" s="111"/>
      <c r="IS270" s="111"/>
      <c r="IT270" s="111"/>
      <c r="IU270" s="111"/>
      <c r="IV270" s="111"/>
      <c r="IW270" s="111"/>
      <c r="IX270" s="111"/>
      <c r="IY270" s="111"/>
      <c r="IZ270" s="111"/>
      <c r="JA270" s="111"/>
      <c r="JB270" s="111"/>
      <c r="JC270" s="111"/>
      <c r="JD270" s="111"/>
      <c r="JE270" s="111"/>
      <c r="JF270" s="111"/>
      <c r="JG270" s="111"/>
      <c r="JH270" s="111"/>
      <c r="JI270" s="111"/>
      <c r="JJ270" s="111"/>
      <c r="JK270" s="111"/>
      <c r="JL270" s="111"/>
      <c r="JM270" s="111"/>
      <c r="JN270" s="111"/>
      <c r="JO270" s="111"/>
      <c r="JP270" s="111"/>
      <c r="JQ270" s="111"/>
      <c r="JR270" s="111"/>
      <c r="JS270" s="111"/>
      <c r="JT270" s="111"/>
      <c r="JU270" s="111"/>
      <c r="JV270" s="111"/>
      <c r="JW270" s="111"/>
      <c r="JX270" s="111"/>
      <c r="JY270" s="111"/>
      <c r="JZ270" s="111"/>
      <c r="KA270" s="111"/>
      <c r="KB270" s="111"/>
      <c r="KC270" s="111"/>
      <c r="KD270" s="111"/>
      <c r="KE270" s="111"/>
      <c r="KF270" s="111"/>
      <c r="KG270" s="111"/>
      <c r="KH270" s="111"/>
      <c r="KI270" s="111"/>
      <c r="KJ270" s="111"/>
      <c r="KK270" s="111"/>
      <c r="KL270" s="111"/>
      <c r="KM270" s="111"/>
      <c r="KN270" s="111"/>
      <c r="KO270" s="111"/>
      <c r="KP270" s="111"/>
      <c r="KQ270" s="111"/>
      <c r="KR270" s="111"/>
      <c r="KS270" s="111"/>
      <c r="KT270" s="111"/>
      <c r="KU270" s="111"/>
      <c r="KV270" s="111"/>
      <c r="KW270" s="111"/>
      <c r="KX270" s="111"/>
      <c r="KY270" s="111"/>
      <c r="KZ270" s="111"/>
      <c r="LA270" s="111"/>
      <c r="LB270" s="111"/>
      <c r="LC270" s="111"/>
      <c r="LD270" s="111"/>
      <c r="LE270" s="111"/>
      <c r="LF270" s="111"/>
      <c r="LG270" s="111"/>
      <c r="LH270" s="111"/>
      <c r="LI270" s="111"/>
      <c r="LJ270" s="111"/>
      <c r="LK270" s="111"/>
      <c r="LL270" s="111"/>
      <c r="LM270" s="111"/>
      <c r="LN270" s="111"/>
      <c r="LO270" s="111"/>
      <c r="LP270" s="111"/>
      <c r="LQ270" s="111"/>
      <c r="LR270" s="111"/>
      <c r="LS270" s="111"/>
      <c r="LT270" s="111"/>
      <c r="LU270" s="111"/>
      <c r="LV270" s="111"/>
      <c r="LW270" s="111"/>
      <c r="LX270" s="111"/>
      <c r="LY270" s="111"/>
      <c r="LZ270" s="111"/>
      <c r="MA270" s="111"/>
      <c r="MB270" s="111"/>
      <c r="MC270" s="111"/>
      <c r="MD270" s="111"/>
      <c r="ME270" s="111"/>
      <c r="MF270" s="111"/>
      <c r="MG270" s="111"/>
      <c r="MH270" s="111"/>
      <c r="MI270" s="111"/>
      <c r="MJ270" s="111"/>
      <c r="MK270" s="111"/>
      <c r="ML270" s="111"/>
      <c r="MM270" s="111"/>
      <c r="MN270" s="111"/>
      <c r="MO270" s="111"/>
      <c r="MP270" s="111"/>
      <c r="MQ270" s="111"/>
      <c r="MR270" s="111"/>
      <c r="MS270" s="111"/>
      <c r="MT270" s="111"/>
      <c r="MU270" s="111"/>
      <c r="MV270" s="111"/>
      <c r="MW270" s="111"/>
      <c r="MX270" s="111"/>
      <c r="MY270" s="111"/>
      <c r="MZ270" s="111"/>
      <c r="NA270" s="111"/>
      <c r="NB270" s="111"/>
      <c r="NC270" s="111"/>
      <c r="ND270" s="111"/>
      <c r="NE270" s="111"/>
      <c r="NF270" s="111"/>
      <c r="NG270" s="111"/>
      <c r="NH270" s="111"/>
      <c r="NI270" s="111"/>
      <c r="NJ270" s="111"/>
      <c r="NK270" s="111"/>
      <c r="NL270" s="111"/>
      <c r="NM270" s="111"/>
      <c r="NN270" s="111"/>
      <c r="NO270" s="111"/>
      <c r="NP270" s="111"/>
      <c r="NQ270" s="111"/>
      <c r="NR270" s="111"/>
      <c r="NS270" s="111"/>
      <c r="NT270" s="111"/>
      <c r="NU270" s="111"/>
      <c r="NV270" s="111"/>
      <c r="NW270" s="111"/>
      <c r="NX270" s="111"/>
      <c r="NY270" s="111"/>
      <c r="NZ270" s="111"/>
      <c r="OA270" s="111"/>
      <c r="OB270" s="111"/>
      <c r="OC270" s="111"/>
      <c r="OD270" s="111"/>
      <c r="OE270" s="111"/>
      <c r="OF270" s="111"/>
      <c r="OG270" s="111"/>
      <c r="OH270" s="111"/>
      <c r="OI270" s="111"/>
      <c r="OJ270" s="111"/>
      <c r="OK270" s="111"/>
      <c r="OL270" s="111"/>
      <c r="OM270" s="111"/>
      <c r="ON270" s="111"/>
      <c r="OO270" s="111"/>
      <c r="OP270" s="111"/>
      <c r="OQ270" s="111"/>
      <c r="OR270" s="111"/>
      <c r="OS270" s="111"/>
      <c r="OT270" s="111"/>
      <c r="OU270" s="111"/>
      <c r="OV270" s="111"/>
      <c r="OW270" s="111"/>
      <c r="OX270" s="111"/>
      <c r="OY270" s="111"/>
      <c r="OZ270" s="111"/>
      <c r="PA270" s="111"/>
      <c r="PB270" s="111"/>
      <c r="PC270" s="111"/>
      <c r="PD270" s="111"/>
      <c r="PE270" s="111"/>
      <c r="PF270" s="111"/>
      <c r="PG270" s="111"/>
      <c r="PH270" s="111"/>
      <c r="PI270" s="111"/>
      <c r="PJ270" s="111"/>
      <c r="PK270" s="111"/>
      <c r="PL270" s="111"/>
      <c r="PM270" s="111"/>
      <c r="PN270" s="111"/>
      <c r="PO270" s="111"/>
      <c r="PP270" s="111"/>
      <c r="PQ270" s="111"/>
      <c r="PR270" s="111"/>
      <c r="PS270" s="111"/>
      <c r="PT270" s="111"/>
      <c r="PU270" s="111"/>
      <c r="PV270" s="111"/>
      <c r="PW270" s="111"/>
      <c r="PX270" s="111"/>
      <c r="PY270" s="111"/>
      <c r="PZ270" s="111"/>
      <c r="QA270" s="111"/>
      <c r="QB270" s="111"/>
      <c r="QC270" s="111"/>
      <c r="QD270" s="111"/>
      <c r="QE270" s="111"/>
      <c r="QF270" s="111"/>
      <c r="QG270" s="111"/>
      <c r="QH270" s="111"/>
      <c r="QI270" s="111"/>
      <c r="QJ270" s="111"/>
      <c r="QK270" s="111"/>
      <c r="QL270" s="111"/>
      <c r="QM270" s="111"/>
      <c r="QN270" s="111"/>
      <c r="QO270" s="111"/>
      <c r="QP270" s="111"/>
      <c r="QQ270" s="111"/>
      <c r="QR270" s="111"/>
      <c r="QS270" s="111"/>
      <c r="QT270" s="111"/>
      <c r="QU270" s="111"/>
      <c r="QV270" s="111"/>
      <c r="QW270" s="111"/>
      <c r="QX270" s="111"/>
      <c r="QY270" s="111"/>
      <c r="QZ270" s="111"/>
      <c r="RA270" s="111"/>
      <c r="RB270" s="111"/>
      <c r="RC270" s="111"/>
      <c r="RD270" s="111"/>
      <c r="RE270" s="111"/>
      <c r="RF270" s="111"/>
      <c r="RG270" s="111"/>
      <c r="RH270" s="111"/>
      <c r="RI270" s="111"/>
      <c r="RJ270" s="111"/>
      <c r="RK270" s="111"/>
      <c r="RL270" s="111"/>
      <c r="RM270" s="111"/>
      <c r="RN270" s="111"/>
      <c r="RO270" s="111"/>
      <c r="RP270" s="111"/>
      <c r="RQ270" s="111"/>
      <c r="RR270" s="111"/>
      <c r="RS270" s="111"/>
      <c r="RT270" s="111"/>
      <c r="RU270" s="111"/>
      <c r="RV270" s="111"/>
      <c r="RW270" s="111"/>
      <c r="RX270" s="111"/>
      <c r="RY270" s="111"/>
      <c r="RZ270" s="111"/>
      <c r="SA270" s="111"/>
      <c r="SB270" s="111"/>
      <c r="SC270" s="111"/>
      <c r="SD270" s="111"/>
      <c r="SE270" s="111"/>
      <c r="SF270" s="111"/>
      <c r="SG270" s="111"/>
      <c r="SH270" s="111"/>
      <c r="SI270" s="111"/>
      <c r="SJ270" s="111"/>
      <c r="SK270" s="111"/>
      <c r="SL270" s="111"/>
      <c r="SM270" s="111"/>
      <c r="SN270" s="111"/>
      <c r="SO270" s="111"/>
      <c r="SP270" s="111"/>
      <c r="SQ270" s="111"/>
      <c r="SR270" s="111"/>
      <c r="SS270" s="111"/>
      <c r="ST270" s="111"/>
      <c r="SU270" s="111"/>
      <c r="SV270" s="111"/>
      <c r="SW270" s="111"/>
      <c r="SX270" s="111"/>
      <c r="SY270" s="111"/>
      <c r="SZ270" s="111"/>
      <c r="TA270" s="111"/>
      <c r="TB270" s="111"/>
      <c r="TC270" s="111"/>
      <c r="TD270" s="111"/>
      <c r="TE270" s="111"/>
      <c r="TF270" s="111"/>
      <c r="TG270" s="111"/>
      <c r="TH270" s="111"/>
      <c r="TI270" s="111"/>
      <c r="TJ270" s="111"/>
      <c r="TK270" s="111"/>
      <c r="TL270" s="111"/>
      <c r="TM270" s="111"/>
      <c r="TN270" s="111"/>
    </row>
    <row r="271" spans="1:534" x14ac:dyDescent="0.2">
      <c r="A271" s="111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7"/>
      <c r="CC271" s="117"/>
      <c r="CD271" s="111"/>
      <c r="CE271" s="111"/>
      <c r="CF271" s="111"/>
      <c r="CG271" s="117"/>
      <c r="CH271" s="117"/>
      <c r="CI271" s="111"/>
      <c r="CJ271" s="111"/>
      <c r="CK271" s="111"/>
      <c r="CL271" s="117"/>
      <c r="CM271" s="111"/>
      <c r="CN271" s="117"/>
      <c r="CO271" s="117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  <c r="DJ271" s="111"/>
      <c r="DK271" s="111"/>
      <c r="DL271" s="111"/>
      <c r="DM271" s="111"/>
      <c r="DN271" s="111"/>
      <c r="DO271" s="111"/>
      <c r="DP271" s="111"/>
      <c r="DQ271" s="111"/>
      <c r="DR271" s="111"/>
      <c r="DS271" s="111"/>
      <c r="DT271" s="111"/>
      <c r="DU271" s="111"/>
      <c r="DV271" s="111"/>
      <c r="DW271" s="111"/>
      <c r="DX271" s="111"/>
      <c r="DY271" s="111"/>
      <c r="DZ271" s="111"/>
      <c r="EA271" s="111"/>
      <c r="EB271" s="111"/>
      <c r="EC271" s="111"/>
      <c r="ED271" s="111"/>
      <c r="EE271" s="111"/>
      <c r="EF271" s="111"/>
      <c r="EG271" s="111"/>
      <c r="EH271" s="111"/>
      <c r="EI271" s="111"/>
      <c r="EJ271" s="111"/>
      <c r="EK271" s="111"/>
      <c r="EL271" s="111"/>
      <c r="EM271" s="111"/>
      <c r="EN271" s="111"/>
      <c r="EO271" s="111"/>
      <c r="EP271" s="111"/>
      <c r="EQ271" s="111"/>
      <c r="ER271" s="111"/>
      <c r="ES271" s="111"/>
      <c r="ET271" s="111"/>
      <c r="EU271" s="111"/>
      <c r="EV271" s="111"/>
      <c r="EW271" s="111"/>
      <c r="EX271" s="111"/>
      <c r="EY271" s="111"/>
      <c r="EZ271" s="111"/>
      <c r="FA271" s="111"/>
      <c r="FB271" s="111"/>
      <c r="FC271" s="111"/>
      <c r="FD271" s="111"/>
      <c r="FE271" s="111"/>
      <c r="FF271" s="111"/>
      <c r="FG271" s="111"/>
      <c r="FH271" s="111"/>
      <c r="FI271" s="111"/>
      <c r="FJ271" s="111"/>
      <c r="FK271" s="111"/>
      <c r="FL271" s="111"/>
      <c r="FM271" s="111"/>
      <c r="FN271" s="111"/>
      <c r="FO271" s="111"/>
      <c r="FP271" s="111"/>
      <c r="FQ271" s="111"/>
      <c r="FR271" s="111"/>
      <c r="FS271" s="111"/>
      <c r="FT271" s="111"/>
      <c r="FU271" s="111"/>
      <c r="FV271" s="111"/>
      <c r="FW271" s="111"/>
      <c r="FX271" s="111"/>
      <c r="FY271" s="111"/>
      <c r="FZ271" s="111"/>
      <c r="GA271" s="111"/>
      <c r="GB271" s="111"/>
      <c r="GC271" s="111"/>
      <c r="GD271" s="111"/>
      <c r="GE271" s="111"/>
      <c r="GF271" s="111"/>
      <c r="GG271" s="111"/>
      <c r="GH271" s="111"/>
      <c r="GI271" s="111"/>
      <c r="GJ271" s="111"/>
      <c r="GK271" s="111"/>
      <c r="GL271" s="111"/>
      <c r="GM271" s="111"/>
      <c r="GN271" s="111"/>
      <c r="GO271" s="111"/>
      <c r="GP271" s="111"/>
      <c r="GQ271" s="111"/>
      <c r="GR271" s="111"/>
      <c r="GS271" s="111"/>
      <c r="GT271" s="111"/>
      <c r="GU271" s="111"/>
      <c r="GV271" s="111"/>
      <c r="GW271" s="111"/>
      <c r="GX271" s="111"/>
      <c r="GY271" s="111"/>
      <c r="GZ271" s="111"/>
      <c r="HA271" s="111"/>
      <c r="HB271" s="111"/>
      <c r="HC271" s="111"/>
      <c r="HD271" s="111"/>
      <c r="HE271" s="111"/>
      <c r="HF271" s="111"/>
      <c r="HG271" s="116"/>
      <c r="HH271" s="111"/>
      <c r="HI271" s="111"/>
      <c r="HJ271" s="111"/>
      <c r="HK271" s="111"/>
      <c r="HL271" s="111"/>
      <c r="HM271" s="111"/>
      <c r="HN271" s="111"/>
      <c r="HO271" s="111"/>
      <c r="HP271" s="111"/>
      <c r="HQ271" s="111"/>
      <c r="HR271" s="111"/>
      <c r="HS271" s="111"/>
      <c r="HT271" s="111"/>
      <c r="HU271" s="111"/>
      <c r="HV271" s="111"/>
      <c r="HW271" s="111"/>
      <c r="HX271" s="111"/>
      <c r="HY271" s="111"/>
      <c r="HZ271" s="111"/>
      <c r="IA271" s="111"/>
      <c r="IB271" s="111"/>
      <c r="IC271" s="111"/>
      <c r="ID271" s="111"/>
      <c r="IE271" s="111"/>
      <c r="IF271" s="111"/>
      <c r="IG271" s="111"/>
      <c r="IH271" s="111"/>
      <c r="II271" s="111"/>
      <c r="IJ271" s="111"/>
      <c r="IK271" s="111"/>
      <c r="IL271" s="111"/>
      <c r="IM271" s="111"/>
      <c r="IN271" s="111"/>
      <c r="IO271" s="111"/>
      <c r="IP271" s="111"/>
      <c r="IQ271" s="111"/>
      <c r="IR271" s="111"/>
      <c r="IS271" s="111"/>
      <c r="IT271" s="111"/>
      <c r="IU271" s="111"/>
      <c r="IV271" s="111"/>
      <c r="IW271" s="111"/>
      <c r="IX271" s="111"/>
      <c r="IY271" s="111"/>
      <c r="IZ271" s="111"/>
      <c r="JA271" s="111"/>
      <c r="JB271" s="111"/>
      <c r="JC271" s="111"/>
      <c r="JD271" s="111"/>
      <c r="JE271" s="111"/>
      <c r="JF271" s="111"/>
      <c r="JG271" s="111"/>
      <c r="JH271" s="111"/>
      <c r="JI271" s="111"/>
      <c r="JJ271" s="111"/>
      <c r="JK271" s="111"/>
      <c r="JL271" s="111"/>
      <c r="JM271" s="111"/>
      <c r="JN271" s="111"/>
      <c r="JO271" s="111"/>
      <c r="JP271" s="111"/>
      <c r="JQ271" s="111"/>
      <c r="JR271" s="111"/>
      <c r="JS271" s="111"/>
      <c r="JT271" s="111"/>
      <c r="JU271" s="111"/>
      <c r="JV271" s="111"/>
      <c r="JW271" s="111"/>
      <c r="JX271" s="111"/>
      <c r="JY271" s="111"/>
      <c r="JZ271" s="111"/>
      <c r="KA271" s="111"/>
      <c r="KB271" s="111"/>
      <c r="KC271" s="111"/>
      <c r="KD271" s="111"/>
      <c r="KE271" s="111"/>
      <c r="KF271" s="111"/>
      <c r="KG271" s="111"/>
      <c r="KH271" s="111"/>
      <c r="KI271" s="111"/>
      <c r="KJ271" s="111"/>
      <c r="KK271" s="111"/>
      <c r="KL271" s="111"/>
      <c r="KM271" s="111"/>
      <c r="KN271" s="111"/>
      <c r="KO271" s="111"/>
      <c r="KP271" s="111"/>
      <c r="KQ271" s="111"/>
      <c r="KR271" s="111"/>
      <c r="KS271" s="111"/>
      <c r="KT271" s="111"/>
      <c r="KU271" s="111"/>
      <c r="KV271" s="111"/>
      <c r="KW271" s="111"/>
      <c r="KX271" s="111"/>
      <c r="KY271" s="111"/>
      <c r="KZ271" s="111"/>
      <c r="LA271" s="111"/>
      <c r="LB271" s="111"/>
      <c r="LC271" s="111"/>
      <c r="LD271" s="111"/>
      <c r="LE271" s="111"/>
      <c r="LF271" s="111"/>
      <c r="LG271" s="111"/>
      <c r="LH271" s="111"/>
      <c r="LI271" s="111"/>
      <c r="LJ271" s="111"/>
      <c r="LK271" s="111"/>
      <c r="LL271" s="111"/>
      <c r="LM271" s="111"/>
      <c r="LN271" s="111"/>
      <c r="LO271" s="111"/>
      <c r="LP271" s="111"/>
      <c r="LQ271" s="111"/>
      <c r="LR271" s="111"/>
      <c r="LS271" s="111"/>
      <c r="LT271" s="111"/>
      <c r="LU271" s="111"/>
      <c r="LV271" s="111"/>
      <c r="LW271" s="111"/>
      <c r="LX271" s="111"/>
      <c r="LY271" s="111"/>
      <c r="LZ271" s="111"/>
      <c r="MA271" s="111"/>
      <c r="MB271" s="111"/>
      <c r="MC271" s="111"/>
      <c r="MD271" s="111"/>
      <c r="ME271" s="111"/>
      <c r="MF271" s="111"/>
      <c r="MG271" s="111"/>
      <c r="MH271" s="111"/>
      <c r="MI271" s="111"/>
      <c r="MJ271" s="111"/>
      <c r="MK271" s="111"/>
      <c r="ML271" s="111"/>
      <c r="MM271" s="111"/>
      <c r="MN271" s="111"/>
      <c r="MO271" s="111"/>
      <c r="MP271" s="111"/>
      <c r="MQ271" s="111"/>
      <c r="MR271" s="111"/>
      <c r="MS271" s="111"/>
      <c r="MT271" s="111"/>
      <c r="MU271" s="111"/>
      <c r="MV271" s="111"/>
      <c r="MW271" s="111"/>
      <c r="MX271" s="111"/>
      <c r="MY271" s="111"/>
      <c r="MZ271" s="111"/>
      <c r="NA271" s="111"/>
      <c r="NB271" s="111"/>
      <c r="NC271" s="111"/>
      <c r="ND271" s="111"/>
      <c r="NE271" s="111"/>
      <c r="NF271" s="111"/>
      <c r="NG271" s="111"/>
      <c r="NH271" s="111"/>
      <c r="NI271" s="111"/>
      <c r="NJ271" s="111"/>
      <c r="NK271" s="111"/>
      <c r="NL271" s="111"/>
      <c r="NM271" s="111"/>
      <c r="NN271" s="111"/>
      <c r="NO271" s="111"/>
      <c r="NP271" s="111"/>
      <c r="NQ271" s="111"/>
      <c r="NR271" s="111"/>
      <c r="NS271" s="111"/>
      <c r="NT271" s="111"/>
      <c r="NU271" s="111"/>
      <c r="NV271" s="111"/>
      <c r="NW271" s="111"/>
      <c r="NX271" s="111"/>
      <c r="NY271" s="111"/>
      <c r="NZ271" s="111"/>
      <c r="OA271" s="111"/>
      <c r="OB271" s="111"/>
      <c r="OC271" s="111"/>
      <c r="OD271" s="111"/>
      <c r="OE271" s="111"/>
      <c r="OF271" s="111"/>
      <c r="OG271" s="111"/>
      <c r="OH271" s="111"/>
      <c r="OI271" s="111"/>
      <c r="OJ271" s="111"/>
      <c r="OK271" s="111"/>
      <c r="OL271" s="111"/>
      <c r="OM271" s="111"/>
      <c r="ON271" s="111"/>
      <c r="OO271" s="111"/>
      <c r="OP271" s="111"/>
      <c r="OQ271" s="111"/>
      <c r="OR271" s="111"/>
      <c r="OS271" s="111"/>
      <c r="OT271" s="111"/>
      <c r="OU271" s="111"/>
      <c r="OV271" s="111"/>
      <c r="OW271" s="111"/>
      <c r="OX271" s="111"/>
      <c r="OY271" s="111"/>
      <c r="OZ271" s="111"/>
      <c r="PA271" s="111"/>
      <c r="PB271" s="111"/>
      <c r="PC271" s="111"/>
      <c r="PD271" s="111"/>
      <c r="PE271" s="111"/>
      <c r="PF271" s="111"/>
      <c r="PG271" s="111"/>
      <c r="PH271" s="111"/>
      <c r="PI271" s="111"/>
      <c r="PJ271" s="111"/>
      <c r="PK271" s="111"/>
      <c r="PL271" s="111"/>
      <c r="PM271" s="111"/>
      <c r="PN271" s="111"/>
      <c r="PO271" s="111"/>
      <c r="PP271" s="111"/>
      <c r="PQ271" s="111"/>
      <c r="PR271" s="111"/>
      <c r="PS271" s="111"/>
      <c r="PT271" s="111"/>
      <c r="PU271" s="111"/>
      <c r="PV271" s="111"/>
      <c r="PW271" s="111"/>
      <c r="PX271" s="111"/>
      <c r="PY271" s="111"/>
      <c r="PZ271" s="111"/>
      <c r="QA271" s="111"/>
      <c r="QB271" s="111"/>
      <c r="QC271" s="111"/>
      <c r="QD271" s="111"/>
      <c r="QE271" s="111"/>
      <c r="QF271" s="111"/>
      <c r="QG271" s="111"/>
      <c r="QH271" s="111"/>
      <c r="QI271" s="111"/>
      <c r="QJ271" s="111"/>
      <c r="QK271" s="111"/>
      <c r="QL271" s="111"/>
      <c r="QM271" s="111"/>
      <c r="QN271" s="111"/>
      <c r="QO271" s="111"/>
      <c r="QP271" s="111"/>
      <c r="QQ271" s="111"/>
      <c r="QR271" s="111"/>
      <c r="QS271" s="111"/>
      <c r="QT271" s="111"/>
      <c r="QU271" s="111"/>
      <c r="QV271" s="111"/>
      <c r="QW271" s="111"/>
      <c r="QX271" s="111"/>
      <c r="QY271" s="111"/>
      <c r="QZ271" s="111"/>
      <c r="RA271" s="111"/>
      <c r="RB271" s="111"/>
      <c r="RC271" s="111"/>
      <c r="RD271" s="111"/>
      <c r="RE271" s="111"/>
      <c r="RF271" s="111"/>
      <c r="RG271" s="111"/>
      <c r="RH271" s="111"/>
      <c r="RI271" s="111"/>
      <c r="RJ271" s="111"/>
      <c r="RK271" s="111"/>
      <c r="RL271" s="111"/>
      <c r="RM271" s="111"/>
      <c r="RN271" s="111"/>
      <c r="RO271" s="111"/>
      <c r="RP271" s="111"/>
      <c r="RQ271" s="111"/>
      <c r="RR271" s="111"/>
      <c r="RS271" s="111"/>
      <c r="RT271" s="111"/>
      <c r="RU271" s="111"/>
      <c r="RV271" s="111"/>
      <c r="RW271" s="111"/>
      <c r="RX271" s="111"/>
      <c r="RY271" s="111"/>
      <c r="RZ271" s="111"/>
      <c r="SA271" s="111"/>
      <c r="SB271" s="111"/>
      <c r="SC271" s="111"/>
      <c r="SD271" s="111"/>
      <c r="SE271" s="111"/>
      <c r="SF271" s="111"/>
      <c r="SG271" s="111"/>
      <c r="SH271" s="111"/>
      <c r="SI271" s="111"/>
      <c r="SJ271" s="111"/>
      <c r="SK271" s="111"/>
      <c r="SL271" s="111"/>
      <c r="SM271" s="111"/>
      <c r="SN271" s="111"/>
      <c r="SO271" s="111"/>
      <c r="SP271" s="111"/>
      <c r="SQ271" s="111"/>
      <c r="SR271" s="111"/>
      <c r="SS271" s="111"/>
      <c r="ST271" s="111"/>
      <c r="SU271" s="111"/>
      <c r="SV271" s="111"/>
      <c r="SW271" s="111"/>
      <c r="SX271" s="111"/>
      <c r="SY271" s="111"/>
      <c r="SZ271" s="111"/>
      <c r="TA271" s="111"/>
      <c r="TB271" s="111"/>
      <c r="TC271" s="111"/>
      <c r="TD271" s="111"/>
      <c r="TE271" s="111"/>
      <c r="TF271" s="111"/>
      <c r="TG271" s="111"/>
      <c r="TH271" s="111"/>
      <c r="TI271" s="111"/>
      <c r="TJ271" s="111"/>
      <c r="TK271" s="111"/>
      <c r="TL271" s="111"/>
      <c r="TM271" s="111"/>
      <c r="TN271" s="111"/>
    </row>
    <row r="272" spans="1:534" x14ac:dyDescent="0.2">
      <c r="A272" s="111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7"/>
      <c r="CC272" s="117"/>
      <c r="CD272" s="111"/>
      <c r="CE272" s="111"/>
      <c r="CF272" s="111"/>
      <c r="CG272" s="117"/>
      <c r="CH272" s="117"/>
      <c r="CI272" s="111"/>
      <c r="CJ272" s="111"/>
      <c r="CK272" s="111"/>
      <c r="CL272" s="117"/>
      <c r="CM272" s="111"/>
      <c r="CN272" s="117"/>
      <c r="CO272" s="117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  <c r="DJ272" s="111"/>
      <c r="DK272" s="111"/>
      <c r="DL272" s="111"/>
      <c r="DM272" s="111"/>
      <c r="DN272" s="111"/>
      <c r="DO272" s="111"/>
      <c r="DP272" s="111"/>
      <c r="DQ272" s="111"/>
      <c r="DR272" s="111"/>
      <c r="DS272" s="111"/>
      <c r="DT272" s="111"/>
      <c r="DU272" s="111"/>
      <c r="DV272" s="111"/>
      <c r="DW272" s="111"/>
      <c r="DX272" s="111"/>
      <c r="DY272" s="111"/>
      <c r="DZ272" s="111"/>
      <c r="EA272" s="111"/>
      <c r="EB272" s="111"/>
      <c r="EC272" s="111"/>
      <c r="ED272" s="111"/>
      <c r="EE272" s="111"/>
      <c r="EF272" s="111"/>
      <c r="EG272" s="111"/>
      <c r="EH272" s="111"/>
      <c r="EI272" s="111"/>
      <c r="EJ272" s="111"/>
      <c r="EK272" s="111"/>
      <c r="EL272" s="111"/>
      <c r="EM272" s="111"/>
      <c r="EN272" s="111"/>
      <c r="EO272" s="111"/>
      <c r="EP272" s="111"/>
      <c r="EQ272" s="111"/>
      <c r="ER272" s="111"/>
      <c r="ES272" s="111"/>
      <c r="ET272" s="111"/>
      <c r="EU272" s="111"/>
      <c r="EV272" s="111"/>
      <c r="EW272" s="111"/>
      <c r="EX272" s="111"/>
      <c r="EY272" s="111"/>
      <c r="EZ272" s="111"/>
      <c r="FA272" s="111"/>
      <c r="FB272" s="111"/>
      <c r="FC272" s="111"/>
      <c r="FD272" s="111"/>
      <c r="FE272" s="111"/>
      <c r="FF272" s="111"/>
      <c r="FG272" s="111"/>
      <c r="FH272" s="111"/>
      <c r="FI272" s="111"/>
      <c r="FJ272" s="111"/>
      <c r="FK272" s="111"/>
      <c r="FL272" s="111"/>
      <c r="FM272" s="111"/>
      <c r="FN272" s="111"/>
      <c r="FO272" s="111"/>
      <c r="FP272" s="111"/>
      <c r="FQ272" s="111"/>
      <c r="FR272" s="111"/>
      <c r="FS272" s="111"/>
      <c r="FT272" s="111"/>
      <c r="FU272" s="111"/>
      <c r="FV272" s="111"/>
      <c r="FW272" s="111"/>
      <c r="FX272" s="111"/>
      <c r="FY272" s="111"/>
      <c r="FZ272" s="111"/>
      <c r="GA272" s="111"/>
      <c r="GB272" s="111"/>
      <c r="GC272" s="111"/>
      <c r="GD272" s="111"/>
      <c r="GE272" s="111"/>
      <c r="GF272" s="111"/>
      <c r="GG272" s="111"/>
      <c r="GH272" s="111"/>
      <c r="GI272" s="111"/>
      <c r="GJ272" s="111"/>
      <c r="GK272" s="111"/>
      <c r="GL272" s="111"/>
      <c r="GM272" s="111"/>
      <c r="GN272" s="111"/>
      <c r="GO272" s="111"/>
      <c r="GP272" s="111"/>
      <c r="GQ272" s="111"/>
      <c r="GR272" s="111"/>
      <c r="GS272" s="111"/>
      <c r="GT272" s="111"/>
      <c r="GU272" s="111"/>
      <c r="GV272" s="111"/>
      <c r="GW272" s="111"/>
      <c r="GX272" s="111"/>
      <c r="GY272" s="111"/>
      <c r="GZ272" s="111"/>
      <c r="HA272" s="111"/>
      <c r="HB272" s="111"/>
      <c r="HC272" s="111"/>
      <c r="HD272" s="111"/>
      <c r="HE272" s="111"/>
      <c r="HF272" s="111"/>
      <c r="HG272" s="116"/>
      <c r="HH272" s="111"/>
      <c r="HI272" s="111"/>
      <c r="HJ272" s="111"/>
      <c r="HK272" s="111"/>
      <c r="HL272" s="111"/>
      <c r="HM272" s="111"/>
      <c r="HN272" s="111"/>
      <c r="HO272" s="111"/>
      <c r="HP272" s="111"/>
      <c r="HQ272" s="111"/>
      <c r="HR272" s="111"/>
      <c r="HS272" s="111"/>
      <c r="HT272" s="111"/>
      <c r="HU272" s="111"/>
      <c r="HV272" s="111"/>
      <c r="HW272" s="111"/>
      <c r="HX272" s="111"/>
      <c r="HY272" s="111"/>
      <c r="HZ272" s="111"/>
      <c r="IA272" s="111"/>
      <c r="IB272" s="111"/>
      <c r="IC272" s="111"/>
      <c r="ID272" s="111"/>
      <c r="IE272" s="111"/>
      <c r="IF272" s="111"/>
      <c r="IG272" s="111"/>
      <c r="IH272" s="111"/>
      <c r="II272" s="111"/>
      <c r="IJ272" s="111"/>
      <c r="IK272" s="111"/>
      <c r="IL272" s="111"/>
      <c r="IM272" s="111"/>
      <c r="IN272" s="111"/>
      <c r="IO272" s="111"/>
      <c r="IP272" s="111"/>
      <c r="IQ272" s="111"/>
      <c r="IR272" s="111"/>
      <c r="IS272" s="111"/>
      <c r="IT272" s="111"/>
      <c r="IU272" s="111"/>
      <c r="IV272" s="111"/>
      <c r="IW272" s="111"/>
      <c r="IX272" s="111"/>
      <c r="IY272" s="111"/>
      <c r="IZ272" s="111"/>
      <c r="JA272" s="111"/>
      <c r="JB272" s="111"/>
      <c r="JC272" s="111"/>
      <c r="JD272" s="111"/>
      <c r="JE272" s="111"/>
      <c r="JF272" s="111"/>
      <c r="JG272" s="111"/>
      <c r="JH272" s="111"/>
      <c r="JI272" s="111"/>
      <c r="JJ272" s="111"/>
      <c r="JK272" s="111"/>
      <c r="JL272" s="111"/>
      <c r="JM272" s="111"/>
      <c r="JN272" s="111"/>
      <c r="JO272" s="111"/>
      <c r="JP272" s="111"/>
      <c r="JQ272" s="111"/>
      <c r="JR272" s="111"/>
      <c r="JS272" s="111"/>
      <c r="JT272" s="111"/>
      <c r="JU272" s="111"/>
      <c r="JV272" s="111"/>
      <c r="JW272" s="111"/>
      <c r="JX272" s="111"/>
      <c r="JY272" s="111"/>
      <c r="JZ272" s="111"/>
      <c r="KA272" s="111"/>
      <c r="KB272" s="111"/>
      <c r="KC272" s="111"/>
      <c r="KD272" s="111"/>
      <c r="KE272" s="111"/>
      <c r="KF272" s="111"/>
      <c r="KG272" s="111"/>
      <c r="KH272" s="111"/>
      <c r="KI272" s="111"/>
      <c r="KJ272" s="111"/>
      <c r="KK272" s="111"/>
      <c r="KL272" s="111"/>
      <c r="KM272" s="111"/>
      <c r="KN272" s="111"/>
      <c r="KO272" s="111"/>
      <c r="KP272" s="111"/>
      <c r="KQ272" s="111"/>
      <c r="KR272" s="111"/>
      <c r="KS272" s="111"/>
      <c r="KT272" s="111"/>
      <c r="KU272" s="111"/>
      <c r="KV272" s="111"/>
      <c r="KW272" s="111"/>
      <c r="KX272" s="111"/>
      <c r="KY272" s="111"/>
      <c r="KZ272" s="111"/>
      <c r="LA272" s="111"/>
      <c r="LB272" s="111"/>
      <c r="LC272" s="111"/>
      <c r="LD272" s="111"/>
      <c r="LE272" s="111"/>
      <c r="LF272" s="111"/>
      <c r="LG272" s="111"/>
      <c r="LH272" s="111"/>
      <c r="LI272" s="111"/>
      <c r="LJ272" s="111"/>
      <c r="LK272" s="111"/>
      <c r="LL272" s="111"/>
      <c r="LM272" s="111"/>
      <c r="LN272" s="111"/>
      <c r="LO272" s="111"/>
      <c r="LP272" s="111"/>
      <c r="LQ272" s="111"/>
      <c r="LR272" s="111"/>
      <c r="LS272" s="111"/>
      <c r="LT272" s="111"/>
      <c r="LU272" s="111"/>
      <c r="LV272" s="111"/>
      <c r="LW272" s="111"/>
      <c r="LX272" s="111"/>
      <c r="LY272" s="111"/>
      <c r="LZ272" s="111"/>
      <c r="MA272" s="111"/>
      <c r="MB272" s="111"/>
      <c r="MC272" s="111"/>
      <c r="MD272" s="111"/>
      <c r="ME272" s="111"/>
      <c r="MF272" s="111"/>
      <c r="MG272" s="111"/>
      <c r="MH272" s="111"/>
      <c r="MI272" s="111"/>
      <c r="MJ272" s="111"/>
      <c r="MK272" s="111"/>
      <c r="ML272" s="111"/>
      <c r="MM272" s="111"/>
      <c r="MN272" s="111"/>
      <c r="MO272" s="111"/>
      <c r="MP272" s="111"/>
      <c r="MQ272" s="111"/>
      <c r="MR272" s="111"/>
      <c r="MS272" s="111"/>
      <c r="MT272" s="111"/>
      <c r="MU272" s="111"/>
      <c r="MV272" s="111"/>
      <c r="MW272" s="111"/>
      <c r="MX272" s="111"/>
      <c r="MY272" s="111"/>
      <c r="MZ272" s="111"/>
      <c r="NA272" s="111"/>
      <c r="NB272" s="111"/>
      <c r="NC272" s="111"/>
      <c r="ND272" s="111"/>
      <c r="NE272" s="111"/>
      <c r="NF272" s="111"/>
      <c r="NG272" s="111"/>
      <c r="NH272" s="111"/>
      <c r="NI272" s="111"/>
      <c r="NJ272" s="111"/>
      <c r="NK272" s="111"/>
      <c r="NL272" s="111"/>
      <c r="NM272" s="111"/>
      <c r="NN272" s="111"/>
      <c r="NO272" s="111"/>
      <c r="NP272" s="111"/>
      <c r="NQ272" s="111"/>
      <c r="NR272" s="111"/>
      <c r="NS272" s="111"/>
      <c r="NT272" s="111"/>
      <c r="NU272" s="111"/>
      <c r="NV272" s="111"/>
      <c r="NW272" s="111"/>
      <c r="NX272" s="111"/>
      <c r="NY272" s="111"/>
      <c r="NZ272" s="111"/>
      <c r="OA272" s="111"/>
      <c r="OB272" s="111"/>
      <c r="OC272" s="111"/>
      <c r="OD272" s="111"/>
      <c r="OE272" s="111"/>
      <c r="OF272" s="111"/>
      <c r="OG272" s="111"/>
      <c r="OH272" s="111"/>
      <c r="OI272" s="111"/>
      <c r="OJ272" s="111"/>
      <c r="OK272" s="111"/>
      <c r="OL272" s="111"/>
      <c r="OM272" s="111"/>
      <c r="ON272" s="111"/>
      <c r="OO272" s="111"/>
      <c r="OP272" s="111"/>
      <c r="OQ272" s="111"/>
      <c r="OR272" s="111"/>
      <c r="OS272" s="111"/>
      <c r="OT272" s="111"/>
      <c r="OU272" s="111"/>
      <c r="OV272" s="111"/>
      <c r="OW272" s="111"/>
      <c r="OX272" s="111"/>
      <c r="OY272" s="111"/>
      <c r="OZ272" s="111"/>
      <c r="PA272" s="111"/>
      <c r="PB272" s="111"/>
      <c r="PC272" s="111"/>
      <c r="PD272" s="111"/>
      <c r="PE272" s="111"/>
      <c r="PF272" s="111"/>
      <c r="PG272" s="111"/>
      <c r="PH272" s="111"/>
      <c r="PI272" s="111"/>
      <c r="PJ272" s="111"/>
      <c r="PK272" s="111"/>
      <c r="PL272" s="111"/>
      <c r="PM272" s="111"/>
      <c r="PN272" s="111"/>
      <c r="PO272" s="111"/>
      <c r="PP272" s="111"/>
      <c r="PQ272" s="111"/>
      <c r="PR272" s="111"/>
      <c r="PS272" s="111"/>
      <c r="PT272" s="111"/>
      <c r="PU272" s="111"/>
      <c r="PV272" s="111"/>
      <c r="PW272" s="111"/>
      <c r="PX272" s="111"/>
      <c r="PY272" s="111"/>
      <c r="PZ272" s="111"/>
      <c r="QA272" s="111"/>
      <c r="QB272" s="111"/>
      <c r="QC272" s="111"/>
      <c r="QD272" s="111"/>
      <c r="QE272" s="111"/>
      <c r="QF272" s="111"/>
      <c r="QG272" s="111"/>
      <c r="QH272" s="111"/>
      <c r="QI272" s="111"/>
      <c r="QJ272" s="111"/>
      <c r="QK272" s="111"/>
      <c r="QL272" s="111"/>
      <c r="QM272" s="111"/>
      <c r="QN272" s="111"/>
      <c r="QO272" s="111"/>
      <c r="QP272" s="111"/>
      <c r="QQ272" s="111"/>
      <c r="QR272" s="111"/>
      <c r="QS272" s="111"/>
      <c r="QT272" s="111"/>
      <c r="QU272" s="111"/>
      <c r="QV272" s="111"/>
      <c r="QW272" s="111"/>
      <c r="QX272" s="111"/>
      <c r="QY272" s="111"/>
      <c r="QZ272" s="111"/>
      <c r="RA272" s="111"/>
      <c r="RB272" s="111"/>
      <c r="RC272" s="111"/>
      <c r="RD272" s="111"/>
      <c r="RE272" s="111"/>
      <c r="RF272" s="111"/>
      <c r="RG272" s="111"/>
      <c r="RH272" s="111"/>
      <c r="RI272" s="111"/>
      <c r="RJ272" s="111"/>
      <c r="RK272" s="111"/>
      <c r="RL272" s="111"/>
      <c r="RM272" s="111"/>
      <c r="RN272" s="111"/>
      <c r="RO272" s="111"/>
      <c r="RP272" s="111"/>
      <c r="RQ272" s="111"/>
      <c r="RR272" s="111"/>
      <c r="RS272" s="111"/>
      <c r="RT272" s="111"/>
      <c r="RU272" s="111"/>
      <c r="RV272" s="111"/>
      <c r="RW272" s="111"/>
      <c r="RX272" s="111"/>
      <c r="RY272" s="111"/>
      <c r="RZ272" s="111"/>
      <c r="SA272" s="111"/>
      <c r="SB272" s="111"/>
      <c r="SC272" s="111"/>
      <c r="SD272" s="111"/>
      <c r="SE272" s="111"/>
      <c r="SF272" s="111"/>
      <c r="SG272" s="111"/>
      <c r="SH272" s="111"/>
      <c r="SI272" s="111"/>
      <c r="SJ272" s="111"/>
      <c r="SK272" s="111"/>
      <c r="SL272" s="111"/>
      <c r="SM272" s="111"/>
      <c r="SN272" s="111"/>
      <c r="SO272" s="111"/>
      <c r="SP272" s="111"/>
      <c r="SQ272" s="111"/>
      <c r="SR272" s="111"/>
      <c r="SS272" s="111"/>
      <c r="ST272" s="111"/>
      <c r="SU272" s="111"/>
      <c r="SV272" s="111"/>
      <c r="SW272" s="111"/>
      <c r="SX272" s="111"/>
      <c r="SY272" s="111"/>
      <c r="SZ272" s="111"/>
      <c r="TA272" s="111"/>
      <c r="TB272" s="111"/>
      <c r="TC272" s="111"/>
      <c r="TD272" s="111"/>
      <c r="TE272" s="111"/>
      <c r="TF272" s="111"/>
      <c r="TG272" s="111"/>
      <c r="TH272" s="111"/>
      <c r="TI272" s="111"/>
      <c r="TJ272" s="111"/>
      <c r="TK272" s="111"/>
      <c r="TL272" s="111"/>
      <c r="TM272" s="111"/>
      <c r="TN272" s="111"/>
    </row>
    <row r="273" spans="1:534" x14ac:dyDescent="0.2">
      <c r="A273" s="111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7"/>
      <c r="CC273" s="117"/>
      <c r="CD273" s="111"/>
      <c r="CE273" s="111"/>
      <c r="CF273" s="111"/>
      <c r="CG273" s="117"/>
      <c r="CH273" s="117"/>
      <c r="CI273" s="111"/>
      <c r="CJ273" s="111"/>
      <c r="CK273" s="111"/>
      <c r="CL273" s="117"/>
      <c r="CM273" s="111"/>
      <c r="CN273" s="117"/>
      <c r="CO273" s="117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  <c r="DJ273" s="111"/>
      <c r="DK273" s="111"/>
      <c r="DL273" s="111"/>
      <c r="DM273" s="111"/>
      <c r="DN273" s="111"/>
      <c r="DO273" s="111"/>
      <c r="DP273" s="111"/>
      <c r="DQ273" s="111"/>
      <c r="DR273" s="111"/>
      <c r="DS273" s="111"/>
      <c r="DT273" s="111"/>
      <c r="DU273" s="111"/>
      <c r="DV273" s="111"/>
      <c r="DW273" s="111"/>
      <c r="DX273" s="111"/>
      <c r="DY273" s="111"/>
      <c r="DZ273" s="111"/>
      <c r="EA273" s="111"/>
      <c r="EB273" s="111"/>
      <c r="EC273" s="111"/>
      <c r="ED273" s="111"/>
      <c r="EE273" s="111"/>
      <c r="EF273" s="111"/>
      <c r="EG273" s="111"/>
      <c r="EH273" s="111"/>
      <c r="EI273" s="111"/>
      <c r="EJ273" s="111"/>
      <c r="EK273" s="111"/>
      <c r="EL273" s="111"/>
      <c r="EM273" s="111"/>
      <c r="EN273" s="111"/>
      <c r="EO273" s="111"/>
      <c r="EP273" s="111"/>
      <c r="EQ273" s="111"/>
      <c r="ER273" s="111"/>
      <c r="ES273" s="111"/>
      <c r="ET273" s="111"/>
      <c r="EU273" s="111"/>
      <c r="EV273" s="111"/>
      <c r="EW273" s="111"/>
      <c r="EX273" s="111"/>
      <c r="EY273" s="111"/>
      <c r="EZ273" s="111"/>
      <c r="FA273" s="111"/>
      <c r="FB273" s="111"/>
      <c r="FC273" s="111"/>
      <c r="FD273" s="111"/>
      <c r="FE273" s="111"/>
      <c r="FF273" s="111"/>
      <c r="FG273" s="111"/>
      <c r="FH273" s="111"/>
      <c r="FI273" s="111"/>
      <c r="FJ273" s="111"/>
      <c r="FK273" s="111"/>
      <c r="FL273" s="111"/>
      <c r="FM273" s="111"/>
      <c r="FN273" s="111"/>
      <c r="FO273" s="111"/>
      <c r="FP273" s="111"/>
      <c r="FQ273" s="111"/>
      <c r="FR273" s="111"/>
      <c r="FS273" s="111"/>
      <c r="FT273" s="111"/>
      <c r="FU273" s="111"/>
      <c r="FV273" s="111"/>
      <c r="FW273" s="111"/>
      <c r="FX273" s="111"/>
      <c r="FY273" s="111"/>
      <c r="FZ273" s="111"/>
      <c r="GA273" s="111"/>
      <c r="GB273" s="111"/>
      <c r="GC273" s="111"/>
      <c r="GD273" s="111"/>
      <c r="GE273" s="111"/>
      <c r="GF273" s="111"/>
      <c r="GG273" s="111"/>
      <c r="GH273" s="111"/>
      <c r="GI273" s="111"/>
      <c r="GJ273" s="111"/>
      <c r="GK273" s="111"/>
      <c r="GL273" s="111"/>
      <c r="GM273" s="111"/>
      <c r="GN273" s="111"/>
      <c r="GO273" s="111"/>
      <c r="GP273" s="111"/>
      <c r="GQ273" s="111"/>
      <c r="GR273" s="111"/>
      <c r="GS273" s="111"/>
      <c r="GT273" s="111"/>
      <c r="GU273" s="111"/>
      <c r="GV273" s="111"/>
      <c r="GW273" s="111"/>
      <c r="GX273" s="111"/>
      <c r="GY273" s="111"/>
      <c r="GZ273" s="111"/>
      <c r="HA273" s="111"/>
      <c r="HB273" s="111"/>
      <c r="HC273" s="111"/>
      <c r="HD273" s="111"/>
      <c r="HE273" s="111"/>
      <c r="HF273" s="111"/>
      <c r="HG273" s="116"/>
      <c r="HH273" s="111"/>
      <c r="HI273" s="111"/>
      <c r="HJ273" s="111"/>
      <c r="HK273" s="111"/>
      <c r="HL273" s="111"/>
      <c r="HM273" s="111"/>
      <c r="HN273" s="111"/>
      <c r="HO273" s="111"/>
      <c r="HP273" s="111"/>
      <c r="HQ273" s="111"/>
      <c r="HR273" s="111"/>
      <c r="HS273" s="111"/>
      <c r="HT273" s="111"/>
      <c r="HU273" s="111"/>
      <c r="HV273" s="111"/>
      <c r="HW273" s="111"/>
      <c r="HX273" s="111"/>
      <c r="HY273" s="111"/>
      <c r="HZ273" s="111"/>
      <c r="IA273" s="111"/>
      <c r="IB273" s="111"/>
      <c r="IC273" s="111"/>
      <c r="ID273" s="111"/>
      <c r="IE273" s="111"/>
      <c r="IF273" s="111"/>
      <c r="IG273" s="111"/>
      <c r="IH273" s="111"/>
      <c r="II273" s="111"/>
      <c r="IJ273" s="111"/>
      <c r="IK273" s="111"/>
      <c r="IL273" s="111"/>
      <c r="IM273" s="111"/>
      <c r="IN273" s="111"/>
      <c r="IO273" s="111"/>
      <c r="IP273" s="111"/>
      <c r="IQ273" s="111"/>
      <c r="IR273" s="111"/>
      <c r="IS273" s="111"/>
      <c r="IT273" s="111"/>
      <c r="IU273" s="111"/>
      <c r="IV273" s="111"/>
      <c r="IW273" s="111"/>
      <c r="IX273" s="111"/>
      <c r="IY273" s="111"/>
      <c r="IZ273" s="111"/>
      <c r="JA273" s="111"/>
      <c r="JB273" s="111"/>
      <c r="JC273" s="111"/>
      <c r="JD273" s="111"/>
      <c r="JE273" s="111"/>
      <c r="JF273" s="111"/>
      <c r="JG273" s="111"/>
      <c r="JH273" s="111"/>
      <c r="JI273" s="111"/>
      <c r="JJ273" s="111"/>
      <c r="JK273" s="111"/>
      <c r="JL273" s="111"/>
      <c r="JM273" s="111"/>
      <c r="JN273" s="111"/>
      <c r="JO273" s="111"/>
      <c r="JP273" s="111"/>
      <c r="JQ273" s="111"/>
      <c r="JR273" s="111"/>
      <c r="JS273" s="111"/>
      <c r="JT273" s="111"/>
      <c r="JU273" s="111"/>
      <c r="JV273" s="111"/>
      <c r="JW273" s="111"/>
      <c r="JX273" s="111"/>
      <c r="JY273" s="111"/>
      <c r="JZ273" s="111"/>
      <c r="KA273" s="111"/>
      <c r="KB273" s="111"/>
      <c r="KC273" s="111"/>
      <c r="KD273" s="111"/>
      <c r="KE273" s="111"/>
      <c r="KF273" s="111"/>
      <c r="KG273" s="111"/>
      <c r="KH273" s="111"/>
      <c r="KI273" s="111"/>
      <c r="KJ273" s="111"/>
      <c r="KK273" s="111"/>
      <c r="KL273" s="111"/>
      <c r="KM273" s="111"/>
      <c r="KN273" s="111"/>
      <c r="KO273" s="111"/>
      <c r="KP273" s="111"/>
      <c r="KQ273" s="111"/>
      <c r="KR273" s="111"/>
      <c r="KS273" s="111"/>
      <c r="KT273" s="111"/>
      <c r="KU273" s="111"/>
      <c r="KV273" s="111"/>
      <c r="KW273" s="111"/>
      <c r="KX273" s="111"/>
      <c r="KY273" s="111"/>
      <c r="KZ273" s="111"/>
      <c r="LA273" s="111"/>
      <c r="LB273" s="111"/>
      <c r="LC273" s="111"/>
      <c r="LD273" s="111"/>
      <c r="LE273" s="111"/>
      <c r="LF273" s="111"/>
      <c r="LG273" s="111"/>
      <c r="LH273" s="111"/>
      <c r="LI273" s="111"/>
      <c r="LJ273" s="111"/>
      <c r="LK273" s="111"/>
      <c r="LL273" s="111"/>
      <c r="LM273" s="111"/>
      <c r="LN273" s="111"/>
      <c r="LO273" s="111"/>
      <c r="LP273" s="111"/>
      <c r="LQ273" s="111"/>
      <c r="LR273" s="111"/>
      <c r="LS273" s="111"/>
      <c r="LT273" s="111"/>
      <c r="LU273" s="111"/>
      <c r="LV273" s="111"/>
      <c r="LW273" s="111"/>
      <c r="LX273" s="111"/>
      <c r="LY273" s="111"/>
      <c r="LZ273" s="111"/>
      <c r="MA273" s="111"/>
      <c r="MB273" s="111"/>
      <c r="MC273" s="111"/>
      <c r="MD273" s="111"/>
      <c r="ME273" s="111"/>
      <c r="MF273" s="111"/>
      <c r="MG273" s="111"/>
      <c r="MH273" s="111"/>
      <c r="MI273" s="111"/>
      <c r="MJ273" s="111"/>
      <c r="MK273" s="111"/>
      <c r="ML273" s="111"/>
      <c r="MM273" s="111"/>
      <c r="MN273" s="111"/>
      <c r="MO273" s="111"/>
      <c r="MP273" s="111"/>
      <c r="MQ273" s="111"/>
      <c r="MR273" s="111"/>
      <c r="MS273" s="111"/>
      <c r="MT273" s="111"/>
      <c r="MU273" s="111"/>
      <c r="MV273" s="111"/>
      <c r="MW273" s="111"/>
      <c r="MX273" s="111"/>
      <c r="MY273" s="111"/>
      <c r="MZ273" s="111"/>
      <c r="NA273" s="111"/>
      <c r="NB273" s="111"/>
      <c r="NC273" s="111"/>
      <c r="ND273" s="111"/>
      <c r="NE273" s="111"/>
      <c r="NF273" s="111"/>
      <c r="NG273" s="111"/>
      <c r="NH273" s="111"/>
      <c r="NI273" s="111"/>
      <c r="NJ273" s="111"/>
      <c r="NK273" s="111"/>
      <c r="NL273" s="111"/>
      <c r="NM273" s="111"/>
      <c r="NN273" s="111"/>
      <c r="NO273" s="111"/>
      <c r="NP273" s="111"/>
      <c r="NQ273" s="111"/>
      <c r="NR273" s="111"/>
      <c r="NS273" s="111"/>
      <c r="NT273" s="111"/>
      <c r="NU273" s="111"/>
      <c r="NV273" s="111"/>
      <c r="NW273" s="111"/>
      <c r="NX273" s="111"/>
      <c r="NY273" s="111"/>
      <c r="NZ273" s="111"/>
      <c r="OA273" s="111"/>
      <c r="OB273" s="111"/>
      <c r="OC273" s="111"/>
      <c r="OD273" s="111"/>
      <c r="OE273" s="111"/>
      <c r="OF273" s="111"/>
      <c r="OG273" s="111"/>
      <c r="OH273" s="111"/>
      <c r="OI273" s="111"/>
      <c r="OJ273" s="111"/>
      <c r="OK273" s="111"/>
      <c r="OL273" s="111"/>
      <c r="OM273" s="111"/>
      <c r="ON273" s="111"/>
      <c r="OO273" s="111"/>
      <c r="OP273" s="111"/>
      <c r="OQ273" s="111"/>
      <c r="OR273" s="111"/>
      <c r="OS273" s="111"/>
      <c r="OT273" s="111"/>
      <c r="OU273" s="111"/>
      <c r="OV273" s="111"/>
      <c r="OW273" s="111"/>
      <c r="OX273" s="111"/>
      <c r="OY273" s="111"/>
      <c r="OZ273" s="111"/>
      <c r="PA273" s="111"/>
      <c r="PB273" s="111"/>
      <c r="PC273" s="111"/>
      <c r="PD273" s="111"/>
      <c r="PE273" s="111"/>
      <c r="PF273" s="111"/>
      <c r="PG273" s="111"/>
      <c r="PH273" s="111"/>
      <c r="PI273" s="111"/>
      <c r="PJ273" s="111"/>
      <c r="PK273" s="111"/>
      <c r="PL273" s="111"/>
      <c r="PM273" s="111"/>
      <c r="PN273" s="111"/>
      <c r="PO273" s="111"/>
      <c r="PP273" s="111"/>
      <c r="PQ273" s="111"/>
      <c r="PR273" s="111"/>
      <c r="PS273" s="111"/>
      <c r="PT273" s="111"/>
      <c r="PU273" s="111"/>
      <c r="PV273" s="111"/>
      <c r="PW273" s="111"/>
      <c r="PX273" s="111"/>
      <c r="PY273" s="111"/>
      <c r="PZ273" s="111"/>
      <c r="QA273" s="111"/>
      <c r="QB273" s="111"/>
      <c r="QC273" s="111"/>
      <c r="QD273" s="111"/>
      <c r="QE273" s="111"/>
      <c r="QF273" s="111"/>
      <c r="QG273" s="111"/>
      <c r="QH273" s="111"/>
      <c r="QI273" s="111"/>
      <c r="QJ273" s="111"/>
      <c r="QK273" s="111"/>
      <c r="QL273" s="111"/>
      <c r="QM273" s="111"/>
      <c r="QN273" s="111"/>
      <c r="QO273" s="111"/>
      <c r="QP273" s="111"/>
      <c r="QQ273" s="111"/>
      <c r="QR273" s="111"/>
      <c r="QS273" s="111"/>
      <c r="QT273" s="111"/>
      <c r="QU273" s="111"/>
      <c r="QV273" s="111"/>
      <c r="QW273" s="111"/>
      <c r="QX273" s="111"/>
      <c r="QY273" s="111"/>
      <c r="QZ273" s="111"/>
      <c r="RA273" s="111"/>
      <c r="RB273" s="111"/>
      <c r="RC273" s="111"/>
      <c r="RD273" s="111"/>
      <c r="RE273" s="111"/>
      <c r="RF273" s="111"/>
      <c r="RG273" s="111"/>
      <c r="RH273" s="111"/>
      <c r="RI273" s="111"/>
      <c r="RJ273" s="111"/>
      <c r="RK273" s="111"/>
      <c r="RL273" s="111"/>
      <c r="RM273" s="111"/>
      <c r="RN273" s="111"/>
      <c r="RO273" s="111"/>
      <c r="RP273" s="111"/>
      <c r="RQ273" s="111"/>
      <c r="RR273" s="111"/>
      <c r="RS273" s="111"/>
      <c r="RT273" s="111"/>
      <c r="RU273" s="111"/>
      <c r="RV273" s="111"/>
      <c r="RW273" s="111"/>
      <c r="RX273" s="111"/>
      <c r="RY273" s="111"/>
      <c r="RZ273" s="111"/>
      <c r="SA273" s="111"/>
      <c r="SB273" s="111"/>
      <c r="SC273" s="111"/>
      <c r="SD273" s="111"/>
      <c r="SE273" s="111"/>
      <c r="SF273" s="111"/>
      <c r="SG273" s="111"/>
      <c r="SH273" s="111"/>
      <c r="SI273" s="111"/>
      <c r="SJ273" s="111"/>
      <c r="SK273" s="111"/>
      <c r="SL273" s="111"/>
      <c r="SM273" s="111"/>
      <c r="SN273" s="111"/>
      <c r="SO273" s="111"/>
      <c r="SP273" s="111"/>
      <c r="SQ273" s="111"/>
      <c r="SR273" s="111"/>
      <c r="SS273" s="111"/>
      <c r="ST273" s="111"/>
      <c r="SU273" s="111"/>
      <c r="SV273" s="111"/>
      <c r="SW273" s="111"/>
      <c r="SX273" s="111"/>
      <c r="SY273" s="111"/>
      <c r="SZ273" s="111"/>
      <c r="TA273" s="111"/>
      <c r="TB273" s="111"/>
      <c r="TC273" s="111"/>
      <c r="TD273" s="111"/>
      <c r="TE273" s="111"/>
      <c r="TF273" s="111"/>
      <c r="TG273" s="111"/>
      <c r="TH273" s="111"/>
      <c r="TI273" s="111"/>
      <c r="TJ273" s="111"/>
      <c r="TK273" s="111"/>
      <c r="TL273" s="111"/>
      <c r="TM273" s="111"/>
      <c r="TN273" s="111"/>
    </row>
    <row r="274" spans="1:534" x14ac:dyDescent="0.2">
      <c r="A274" s="111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7"/>
      <c r="CC274" s="117"/>
      <c r="CD274" s="111"/>
      <c r="CE274" s="111"/>
      <c r="CF274" s="111"/>
      <c r="CG274" s="117"/>
      <c r="CH274" s="117"/>
      <c r="CI274" s="111"/>
      <c r="CJ274" s="111"/>
      <c r="CK274" s="111"/>
      <c r="CL274" s="117"/>
      <c r="CM274" s="111"/>
      <c r="CN274" s="117"/>
      <c r="CO274" s="117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  <c r="DJ274" s="111"/>
      <c r="DK274" s="111"/>
      <c r="DL274" s="111"/>
      <c r="DM274" s="111"/>
      <c r="DN274" s="111"/>
      <c r="DO274" s="111"/>
      <c r="DP274" s="111"/>
      <c r="DQ274" s="111"/>
      <c r="DR274" s="111"/>
      <c r="DS274" s="111"/>
      <c r="DT274" s="111"/>
      <c r="DU274" s="111"/>
      <c r="DV274" s="111"/>
      <c r="DW274" s="111"/>
      <c r="DX274" s="111"/>
      <c r="DY274" s="111"/>
      <c r="DZ274" s="111"/>
      <c r="EA274" s="111"/>
      <c r="EB274" s="111"/>
      <c r="EC274" s="111"/>
      <c r="ED274" s="111"/>
      <c r="EE274" s="111"/>
      <c r="EF274" s="111"/>
      <c r="EG274" s="111"/>
      <c r="EH274" s="111"/>
      <c r="EI274" s="111"/>
      <c r="EJ274" s="111"/>
      <c r="EK274" s="111"/>
      <c r="EL274" s="111"/>
      <c r="EM274" s="111"/>
      <c r="EN274" s="111"/>
      <c r="EO274" s="111"/>
      <c r="EP274" s="111"/>
      <c r="EQ274" s="111"/>
      <c r="ER274" s="111"/>
      <c r="ES274" s="111"/>
      <c r="ET274" s="111"/>
      <c r="EU274" s="111"/>
      <c r="EV274" s="111"/>
      <c r="EW274" s="111"/>
      <c r="EX274" s="111"/>
      <c r="EY274" s="111"/>
      <c r="EZ274" s="111"/>
      <c r="FA274" s="111"/>
      <c r="FB274" s="111"/>
      <c r="FC274" s="111"/>
      <c r="FD274" s="111"/>
      <c r="FE274" s="111"/>
      <c r="FF274" s="111"/>
      <c r="FG274" s="111"/>
      <c r="FH274" s="111"/>
      <c r="FI274" s="111"/>
      <c r="FJ274" s="111"/>
      <c r="FK274" s="111"/>
      <c r="FL274" s="111"/>
      <c r="FM274" s="111"/>
      <c r="FN274" s="111"/>
      <c r="FO274" s="111"/>
      <c r="FP274" s="111"/>
      <c r="FQ274" s="111"/>
      <c r="FR274" s="111"/>
      <c r="FS274" s="111"/>
      <c r="FT274" s="111"/>
      <c r="FU274" s="111"/>
      <c r="FV274" s="111"/>
      <c r="FW274" s="111"/>
      <c r="FX274" s="111"/>
      <c r="FY274" s="111"/>
      <c r="FZ274" s="111"/>
      <c r="GA274" s="111"/>
      <c r="GB274" s="111"/>
      <c r="GC274" s="111"/>
      <c r="GD274" s="111"/>
      <c r="GE274" s="111"/>
      <c r="GF274" s="111"/>
      <c r="GG274" s="111"/>
      <c r="GH274" s="111"/>
      <c r="GI274" s="111"/>
      <c r="GJ274" s="111"/>
      <c r="GK274" s="111"/>
      <c r="GL274" s="111"/>
      <c r="GM274" s="111"/>
      <c r="GN274" s="111"/>
      <c r="GO274" s="111"/>
      <c r="GP274" s="111"/>
      <c r="GQ274" s="111"/>
      <c r="GR274" s="111"/>
      <c r="GS274" s="111"/>
      <c r="GT274" s="111"/>
      <c r="GU274" s="111"/>
      <c r="GV274" s="111"/>
      <c r="GW274" s="111"/>
      <c r="GX274" s="111"/>
      <c r="GY274" s="111"/>
      <c r="GZ274" s="111"/>
      <c r="HA274" s="111"/>
      <c r="HB274" s="111"/>
      <c r="HC274" s="111"/>
      <c r="HD274" s="111"/>
      <c r="HE274" s="111"/>
      <c r="HF274" s="111"/>
      <c r="HG274" s="116"/>
      <c r="HH274" s="111"/>
      <c r="HI274" s="111"/>
      <c r="HJ274" s="111"/>
      <c r="HK274" s="111"/>
      <c r="HL274" s="111"/>
      <c r="HM274" s="111"/>
      <c r="HN274" s="111"/>
      <c r="HO274" s="111"/>
      <c r="HP274" s="111"/>
      <c r="HQ274" s="111"/>
      <c r="HR274" s="111"/>
      <c r="HS274" s="111"/>
      <c r="HT274" s="111"/>
      <c r="HU274" s="111"/>
      <c r="HV274" s="111"/>
      <c r="HW274" s="111"/>
      <c r="HX274" s="111"/>
      <c r="HY274" s="111"/>
      <c r="HZ274" s="111"/>
      <c r="IA274" s="111"/>
      <c r="IB274" s="111"/>
      <c r="IC274" s="111"/>
      <c r="ID274" s="111"/>
      <c r="IE274" s="111"/>
      <c r="IF274" s="111"/>
      <c r="IG274" s="111"/>
      <c r="IH274" s="111"/>
      <c r="II274" s="111"/>
      <c r="IJ274" s="111"/>
      <c r="IK274" s="111"/>
      <c r="IL274" s="111"/>
      <c r="IM274" s="111"/>
      <c r="IN274" s="111"/>
      <c r="IO274" s="111"/>
      <c r="IP274" s="111"/>
      <c r="IQ274" s="111"/>
      <c r="IR274" s="111"/>
      <c r="IS274" s="111"/>
      <c r="IT274" s="111"/>
      <c r="IU274" s="111"/>
      <c r="IV274" s="111"/>
      <c r="IW274" s="111"/>
      <c r="IX274" s="111"/>
      <c r="IY274" s="111"/>
      <c r="IZ274" s="111"/>
      <c r="JA274" s="111"/>
      <c r="JB274" s="111"/>
      <c r="JC274" s="111"/>
      <c r="JD274" s="111"/>
      <c r="JE274" s="111"/>
      <c r="JF274" s="111"/>
      <c r="JG274" s="111"/>
      <c r="JH274" s="111"/>
      <c r="JI274" s="111"/>
      <c r="JJ274" s="111"/>
      <c r="JK274" s="111"/>
      <c r="JL274" s="111"/>
      <c r="JM274" s="111"/>
      <c r="JN274" s="111"/>
      <c r="JO274" s="111"/>
      <c r="JP274" s="111"/>
      <c r="JQ274" s="111"/>
      <c r="JR274" s="111"/>
      <c r="JS274" s="111"/>
      <c r="JT274" s="111"/>
      <c r="JU274" s="111"/>
      <c r="JV274" s="111"/>
      <c r="JW274" s="111"/>
      <c r="JX274" s="111"/>
      <c r="JY274" s="111"/>
      <c r="JZ274" s="111"/>
      <c r="KA274" s="111"/>
      <c r="KB274" s="111"/>
      <c r="KC274" s="111"/>
      <c r="KD274" s="111"/>
      <c r="KE274" s="111"/>
      <c r="KF274" s="111"/>
      <c r="KG274" s="111"/>
      <c r="KH274" s="111"/>
      <c r="KI274" s="111"/>
      <c r="KJ274" s="111"/>
      <c r="KK274" s="111"/>
      <c r="KL274" s="111"/>
      <c r="KM274" s="111"/>
      <c r="KN274" s="111"/>
      <c r="KO274" s="111"/>
      <c r="KP274" s="111"/>
      <c r="KQ274" s="111"/>
      <c r="KR274" s="111"/>
      <c r="KS274" s="111"/>
      <c r="KT274" s="111"/>
      <c r="KU274" s="111"/>
      <c r="KV274" s="111"/>
      <c r="KW274" s="111"/>
      <c r="KX274" s="111"/>
      <c r="KY274" s="111"/>
      <c r="KZ274" s="111"/>
      <c r="LA274" s="111"/>
      <c r="LB274" s="111"/>
      <c r="LC274" s="111"/>
      <c r="LD274" s="111"/>
      <c r="LE274" s="111"/>
      <c r="LF274" s="111"/>
      <c r="LG274" s="111"/>
      <c r="LH274" s="111"/>
      <c r="LI274" s="111"/>
      <c r="LJ274" s="111"/>
      <c r="LK274" s="111"/>
      <c r="LL274" s="111"/>
      <c r="LM274" s="111"/>
      <c r="LN274" s="111"/>
      <c r="LO274" s="111"/>
      <c r="LP274" s="111"/>
      <c r="LQ274" s="111"/>
      <c r="LR274" s="111"/>
      <c r="LS274" s="111"/>
      <c r="LT274" s="111"/>
      <c r="LU274" s="111"/>
      <c r="LV274" s="111"/>
      <c r="LW274" s="111"/>
      <c r="LX274" s="111"/>
      <c r="LY274" s="111"/>
      <c r="LZ274" s="111"/>
      <c r="MA274" s="111"/>
      <c r="MB274" s="111"/>
      <c r="MC274" s="111"/>
      <c r="MD274" s="111"/>
      <c r="ME274" s="111"/>
      <c r="MF274" s="111"/>
      <c r="MG274" s="111"/>
      <c r="MH274" s="111"/>
      <c r="MI274" s="111"/>
      <c r="MJ274" s="111"/>
      <c r="MK274" s="111"/>
      <c r="ML274" s="111"/>
      <c r="MM274" s="111"/>
      <c r="MN274" s="111"/>
      <c r="MO274" s="111"/>
      <c r="MP274" s="111"/>
      <c r="MQ274" s="111"/>
      <c r="MR274" s="111"/>
      <c r="MS274" s="111"/>
      <c r="MT274" s="111"/>
      <c r="MU274" s="111"/>
      <c r="MV274" s="111"/>
      <c r="MW274" s="111"/>
      <c r="MX274" s="111"/>
      <c r="MY274" s="111"/>
      <c r="MZ274" s="111"/>
      <c r="NA274" s="111"/>
      <c r="NB274" s="111"/>
      <c r="NC274" s="111"/>
      <c r="ND274" s="111"/>
      <c r="NE274" s="111"/>
      <c r="NF274" s="111"/>
      <c r="NG274" s="111"/>
      <c r="NH274" s="111"/>
      <c r="NI274" s="111"/>
      <c r="NJ274" s="111"/>
      <c r="NK274" s="111"/>
      <c r="NL274" s="111"/>
      <c r="NM274" s="111"/>
      <c r="NN274" s="111"/>
      <c r="NO274" s="111"/>
      <c r="NP274" s="111"/>
      <c r="NQ274" s="111"/>
      <c r="NR274" s="111"/>
      <c r="NS274" s="111"/>
      <c r="NT274" s="111"/>
      <c r="NU274" s="111"/>
      <c r="NV274" s="111"/>
      <c r="NW274" s="111"/>
      <c r="NX274" s="111"/>
      <c r="NY274" s="111"/>
      <c r="NZ274" s="111"/>
      <c r="OA274" s="111"/>
      <c r="OB274" s="111"/>
      <c r="OC274" s="111"/>
      <c r="OD274" s="111"/>
      <c r="OE274" s="111"/>
      <c r="OF274" s="111"/>
      <c r="OG274" s="111"/>
      <c r="OH274" s="111"/>
      <c r="OI274" s="111"/>
      <c r="OJ274" s="111"/>
      <c r="OK274" s="111"/>
      <c r="OL274" s="111"/>
      <c r="OM274" s="111"/>
      <c r="ON274" s="111"/>
      <c r="OO274" s="111"/>
      <c r="OP274" s="111"/>
      <c r="OQ274" s="111"/>
      <c r="OR274" s="111"/>
      <c r="OS274" s="111"/>
      <c r="OT274" s="111"/>
      <c r="OU274" s="111"/>
      <c r="OV274" s="111"/>
      <c r="OW274" s="111"/>
      <c r="OX274" s="111"/>
      <c r="OY274" s="111"/>
      <c r="OZ274" s="111"/>
      <c r="PA274" s="111"/>
      <c r="PB274" s="111"/>
      <c r="PC274" s="111"/>
      <c r="PD274" s="111"/>
      <c r="PE274" s="111"/>
      <c r="PF274" s="111"/>
      <c r="PG274" s="111"/>
      <c r="PH274" s="111"/>
      <c r="PI274" s="111"/>
      <c r="PJ274" s="111"/>
      <c r="PK274" s="111"/>
      <c r="PL274" s="111"/>
      <c r="PM274" s="111"/>
      <c r="PN274" s="111"/>
      <c r="PO274" s="111"/>
      <c r="PP274" s="111"/>
      <c r="PQ274" s="111"/>
      <c r="PR274" s="111"/>
      <c r="PS274" s="111"/>
      <c r="PT274" s="111"/>
      <c r="PU274" s="111"/>
      <c r="PV274" s="111"/>
      <c r="PW274" s="111"/>
      <c r="PX274" s="111"/>
      <c r="PY274" s="111"/>
      <c r="PZ274" s="111"/>
      <c r="QA274" s="111"/>
      <c r="QB274" s="111"/>
      <c r="QC274" s="111"/>
      <c r="QD274" s="111"/>
      <c r="QE274" s="111"/>
      <c r="QF274" s="111"/>
      <c r="QG274" s="111"/>
      <c r="QH274" s="111"/>
      <c r="QI274" s="111"/>
      <c r="QJ274" s="111"/>
      <c r="QK274" s="111"/>
      <c r="QL274" s="111"/>
      <c r="QM274" s="111"/>
      <c r="QN274" s="111"/>
      <c r="QO274" s="111"/>
      <c r="QP274" s="111"/>
      <c r="QQ274" s="111"/>
      <c r="QR274" s="111"/>
      <c r="QS274" s="111"/>
      <c r="QT274" s="111"/>
      <c r="QU274" s="111"/>
      <c r="QV274" s="111"/>
      <c r="QW274" s="111"/>
      <c r="QX274" s="111"/>
      <c r="QY274" s="111"/>
      <c r="QZ274" s="111"/>
      <c r="RA274" s="111"/>
      <c r="RB274" s="111"/>
      <c r="RC274" s="111"/>
      <c r="RD274" s="111"/>
      <c r="RE274" s="111"/>
      <c r="RF274" s="111"/>
      <c r="RG274" s="111"/>
      <c r="RH274" s="111"/>
      <c r="RI274" s="111"/>
      <c r="RJ274" s="111"/>
      <c r="RK274" s="111"/>
      <c r="RL274" s="111"/>
      <c r="RM274" s="111"/>
      <c r="RN274" s="111"/>
      <c r="RO274" s="111"/>
      <c r="RP274" s="111"/>
      <c r="RQ274" s="111"/>
      <c r="RR274" s="111"/>
      <c r="RS274" s="111"/>
      <c r="RT274" s="111"/>
      <c r="RU274" s="111"/>
      <c r="RV274" s="111"/>
      <c r="RW274" s="111"/>
      <c r="RX274" s="111"/>
      <c r="RY274" s="111"/>
      <c r="RZ274" s="111"/>
      <c r="SA274" s="111"/>
      <c r="SB274" s="111"/>
      <c r="SC274" s="111"/>
      <c r="SD274" s="111"/>
      <c r="SE274" s="111"/>
      <c r="SF274" s="111"/>
      <c r="SG274" s="111"/>
      <c r="SH274" s="111"/>
      <c r="SI274" s="111"/>
      <c r="SJ274" s="111"/>
      <c r="SK274" s="111"/>
      <c r="SL274" s="111"/>
      <c r="SM274" s="111"/>
      <c r="SN274" s="111"/>
      <c r="SO274" s="111"/>
      <c r="SP274" s="111"/>
      <c r="SQ274" s="111"/>
      <c r="SR274" s="111"/>
      <c r="SS274" s="111"/>
      <c r="ST274" s="111"/>
      <c r="SU274" s="111"/>
      <c r="SV274" s="111"/>
      <c r="SW274" s="111"/>
      <c r="SX274" s="111"/>
      <c r="SY274" s="111"/>
      <c r="SZ274" s="111"/>
      <c r="TA274" s="111"/>
      <c r="TB274" s="111"/>
      <c r="TC274" s="111"/>
      <c r="TD274" s="111"/>
      <c r="TE274" s="111"/>
      <c r="TF274" s="111"/>
      <c r="TG274" s="111"/>
      <c r="TH274" s="111"/>
      <c r="TI274" s="111"/>
      <c r="TJ274" s="111"/>
      <c r="TK274" s="111"/>
      <c r="TL274" s="111"/>
      <c r="TM274" s="111"/>
      <c r="TN274" s="111"/>
    </row>
    <row r="275" spans="1:534" x14ac:dyDescent="0.2">
      <c r="A275" s="111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7"/>
      <c r="CC275" s="117"/>
      <c r="CD275" s="111"/>
      <c r="CE275" s="111"/>
      <c r="CF275" s="111"/>
      <c r="CG275" s="117"/>
      <c r="CH275" s="117"/>
      <c r="CI275" s="111"/>
      <c r="CJ275" s="111"/>
      <c r="CK275" s="111"/>
      <c r="CL275" s="117"/>
      <c r="CM275" s="111"/>
      <c r="CN275" s="117"/>
      <c r="CO275" s="117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  <c r="DJ275" s="111"/>
      <c r="DK275" s="111"/>
      <c r="DL275" s="111"/>
      <c r="DM275" s="111"/>
      <c r="DN275" s="111"/>
      <c r="DO275" s="111"/>
      <c r="DP275" s="111"/>
      <c r="DQ275" s="111"/>
      <c r="DR275" s="111"/>
      <c r="DS275" s="111"/>
      <c r="DT275" s="111"/>
      <c r="DU275" s="111"/>
      <c r="DV275" s="111"/>
      <c r="DW275" s="111"/>
      <c r="DX275" s="111"/>
      <c r="DY275" s="111"/>
      <c r="DZ275" s="111"/>
      <c r="EA275" s="111"/>
      <c r="EB275" s="111"/>
      <c r="EC275" s="111"/>
      <c r="ED275" s="111"/>
      <c r="EE275" s="111"/>
      <c r="EF275" s="111"/>
      <c r="EG275" s="111"/>
      <c r="EH275" s="111"/>
      <c r="EI275" s="111"/>
      <c r="EJ275" s="111"/>
      <c r="EK275" s="111"/>
      <c r="EL275" s="111"/>
      <c r="EM275" s="111"/>
      <c r="EN275" s="111"/>
      <c r="EO275" s="111"/>
      <c r="EP275" s="111"/>
      <c r="EQ275" s="111"/>
      <c r="ER275" s="111"/>
      <c r="ES275" s="111"/>
      <c r="ET275" s="111"/>
      <c r="EU275" s="111"/>
      <c r="EV275" s="111"/>
      <c r="EW275" s="111"/>
      <c r="EX275" s="111"/>
      <c r="EY275" s="111"/>
      <c r="EZ275" s="111"/>
      <c r="FA275" s="111"/>
      <c r="FB275" s="111"/>
      <c r="FC275" s="111"/>
      <c r="FD275" s="111"/>
      <c r="FE275" s="111"/>
      <c r="FF275" s="111"/>
      <c r="FG275" s="111"/>
      <c r="FH275" s="111"/>
      <c r="FI275" s="111"/>
      <c r="FJ275" s="111"/>
      <c r="FK275" s="111"/>
      <c r="FL275" s="111"/>
      <c r="FM275" s="111"/>
      <c r="FN275" s="111"/>
      <c r="FO275" s="111"/>
      <c r="FP275" s="111"/>
      <c r="FQ275" s="111"/>
      <c r="FR275" s="111"/>
      <c r="FS275" s="111"/>
      <c r="FT275" s="111"/>
      <c r="FU275" s="111"/>
      <c r="FV275" s="111"/>
      <c r="FW275" s="111"/>
      <c r="FX275" s="111"/>
      <c r="FY275" s="111"/>
      <c r="FZ275" s="111"/>
      <c r="GA275" s="111"/>
      <c r="GB275" s="111"/>
      <c r="GC275" s="111"/>
      <c r="GD275" s="111"/>
      <c r="GE275" s="111"/>
      <c r="GF275" s="111"/>
      <c r="GG275" s="111"/>
      <c r="GH275" s="111"/>
      <c r="GI275" s="111"/>
      <c r="GJ275" s="111"/>
      <c r="GK275" s="111"/>
      <c r="GL275" s="111"/>
      <c r="GM275" s="111"/>
      <c r="GN275" s="111"/>
      <c r="GO275" s="111"/>
      <c r="GP275" s="111"/>
      <c r="GQ275" s="111"/>
      <c r="GR275" s="111"/>
      <c r="GS275" s="111"/>
      <c r="GT275" s="111"/>
      <c r="GU275" s="111"/>
      <c r="GV275" s="111"/>
      <c r="GW275" s="111"/>
      <c r="GX275" s="111"/>
      <c r="GY275" s="111"/>
      <c r="GZ275" s="111"/>
      <c r="HA275" s="111"/>
      <c r="HB275" s="111"/>
      <c r="HC275" s="111"/>
      <c r="HD275" s="111"/>
      <c r="HE275" s="111"/>
      <c r="HF275" s="111"/>
      <c r="HG275" s="116"/>
      <c r="HH275" s="111"/>
      <c r="HI275" s="111"/>
      <c r="HJ275" s="111"/>
      <c r="HK275" s="111"/>
      <c r="HL275" s="111"/>
      <c r="HM275" s="111"/>
      <c r="HN275" s="111"/>
      <c r="HO275" s="111"/>
      <c r="HP275" s="111"/>
      <c r="HQ275" s="111"/>
      <c r="HR275" s="111"/>
      <c r="HS275" s="111"/>
      <c r="HT275" s="111"/>
      <c r="HU275" s="111"/>
      <c r="HV275" s="111"/>
      <c r="HW275" s="111"/>
      <c r="HX275" s="111"/>
      <c r="HY275" s="111"/>
      <c r="HZ275" s="111"/>
      <c r="IA275" s="111"/>
      <c r="IB275" s="111"/>
      <c r="IC275" s="111"/>
      <c r="ID275" s="111"/>
      <c r="IE275" s="111"/>
      <c r="IF275" s="111"/>
      <c r="IG275" s="111"/>
      <c r="IH275" s="111"/>
      <c r="II275" s="111"/>
      <c r="IJ275" s="111"/>
      <c r="IK275" s="111"/>
      <c r="IL275" s="111"/>
      <c r="IM275" s="111"/>
      <c r="IN275" s="111"/>
      <c r="IO275" s="111"/>
      <c r="IP275" s="111"/>
      <c r="IQ275" s="111"/>
      <c r="IR275" s="111"/>
      <c r="IS275" s="111"/>
      <c r="IT275" s="111"/>
      <c r="IU275" s="111"/>
      <c r="IV275" s="111"/>
      <c r="IW275" s="111"/>
      <c r="IX275" s="111"/>
      <c r="IY275" s="111"/>
      <c r="IZ275" s="111"/>
      <c r="JA275" s="111"/>
      <c r="JB275" s="111"/>
      <c r="JC275" s="111"/>
      <c r="JD275" s="111"/>
      <c r="JE275" s="111"/>
      <c r="JF275" s="111"/>
      <c r="JG275" s="111"/>
      <c r="JH275" s="111"/>
      <c r="JI275" s="111"/>
      <c r="JJ275" s="111"/>
      <c r="JK275" s="111"/>
      <c r="JL275" s="111"/>
      <c r="JM275" s="111"/>
      <c r="JN275" s="111"/>
      <c r="JO275" s="111"/>
      <c r="JP275" s="111"/>
      <c r="JQ275" s="111"/>
      <c r="JR275" s="111"/>
      <c r="JS275" s="111"/>
      <c r="JT275" s="111"/>
      <c r="JU275" s="111"/>
      <c r="JV275" s="111"/>
      <c r="JW275" s="111"/>
      <c r="JX275" s="111"/>
      <c r="JY275" s="111"/>
      <c r="JZ275" s="111"/>
      <c r="KA275" s="111"/>
      <c r="KB275" s="111"/>
      <c r="KC275" s="111"/>
      <c r="KD275" s="111"/>
      <c r="KE275" s="111"/>
      <c r="KF275" s="111"/>
      <c r="KG275" s="111"/>
      <c r="KH275" s="111"/>
      <c r="KI275" s="111"/>
      <c r="KJ275" s="111"/>
      <c r="KK275" s="111"/>
      <c r="KL275" s="111"/>
      <c r="KM275" s="111"/>
      <c r="KN275" s="111"/>
      <c r="KO275" s="111"/>
      <c r="KP275" s="111"/>
      <c r="KQ275" s="111"/>
      <c r="KR275" s="111"/>
      <c r="KS275" s="111"/>
      <c r="KT275" s="111"/>
      <c r="KU275" s="111"/>
      <c r="KV275" s="111"/>
      <c r="KW275" s="111"/>
      <c r="KX275" s="111"/>
      <c r="KY275" s="111"/>
      <c r="KZ275" s="111"/>
      <c r="LA275" s="111"/>
      <c r="LB275" s="111"/>
      <c r="LC275" s="111"/>
      <c r="LD275" s="111"/>
      <c r="LE275" s="111"/>
      <c r="LF275" s="111"/>
      <c r="LG275" s="111"/>
      <c r="LH275" s="111"/>
      <c r="LI275" s="111"/>
      <c r="LJ275" s="111"/>
      <c r="LK275" s="111"/>
      <c r="LL275" s="111"/>
      <c r="LM275" s="111"/>
      <c r="LN275" s="111"/>
      <c r="LO275" s="111"/>
      <c r="LP275" s="111"/>
      <c r="LQ275" s="111"/>
      <c r="LR275" s="111"/>
      <c r="LS275" s="111"/>
      <c r="LT275" s="111"/>
      <c r="LU275" s="111"/>
      <c r="LV275" s="111"/>
      <c r="LW275" s="111"/>
      <c r="LX275" s="111"/>
      <c r="LY275" s="111"/>
      <c r="LZ275" s="111"/>
      <c r="MA275" s="111"/>
      <c r="MB275" s="111"/>
      <c r="MC275" s="111"/>
      <c r="MD275" s="111"/>
      <c r="ME275" s="111"/>
      <c r="MF275" s="111"/>
      <c r="MG275" s="111"/>
      <c r="MH275" s="111"/>
      <c r="MI275" s="111"/>
      <c r="MJ275" s="111"/>
      <c r="MK275" s="111"/>
      <c r="ML275" s="111"/>
      <c r="MM275" s="111"/>
      <c r="MN275" s="111"/>
      <c r="MO275" s="111"/>
      <c r="MP275" s="111"/>
      <c r="MQ275" s="111"/>
      <c r="MR275" s="111"/>
      <c r="MS275" s="111"/>
      <c r="MT275" s="111"/>
      <c r="MU275" s="111"/>
      <c r="MV275" s="111"/>
      <c r="MW275" s="111"/>
      <c r="MX275" s="111"/>
      <c r="MY275" s="111"/>
      <c r="MZ275" s="111"/>
      <c r="NA275" s="111"/>
      <c r="NB275" s="111"/>
      <c r="NC275" s="111"/>
      <c r="ND275" s="111"/>
      <c r="NE275" s="111"/>
      <c r="NF275" s="111"/>
      <c r="NG275" s="111"/>
      <c r="NH275" s="111"/>
      <c r="NI275" s="111"/>
      <c r="NJ275" s="111"/>
      <c r="NK275" s="111"/>
      <c r="NL275" s="111"/>
      <c r="NM275" s="111"/>
      <c r="NN275" s="111"/>
      <c r="NO275" s="111"/>
      <c r="NP275" s="111"/>
      <c r="NQ275" s="111"/>
      <c r="NR275" s="111"/>
      <c r="NS275" s="111"/>
      <c r="NT275" s="111"/>
      <c r="NU275" s="111"/>
      <c r="NV275" s="111"/>
      <c r="NW275" s="111"/>
      <c r="NX275" s="111"/>
      <c r="NY275" s="111"/>
      <c r="NZ275" s="111"/>
      <c r="OA275" s="111"/>
      <c r="OB275" s="111"/>
      <c r="OC275" s="111"/>
      <c r="OD275" s="111"/>
      <c r="OE275" s="111"/>
      <c r="OF275" s="111"/>
      <c r="OG275" s="111"/>
      <c r="OH275" s="111"/>
      <c r="OI275" s="111"/>
      <c r="OJ275" s="111"/>
      <c r="OK275" s="111"/>
      <c r="OL275" s="111"/>
      <c r="OM275" s="111"/>
      <c r="ON275" s="111"/>
      <c r="OO275" s="111"/>
      <c r="OP275" s="111"/>
      <c r="OQ275" s="111"/>
      <c r="OR275" s="111"/>
      <c r="OS275" s="111"/>
      <c r="OT275" s="111"/>
      <c r="OU275" s="111"/>
      <c r="OV275" s="111"/>
      <c r="OW275" s="111"/>
      <c r="OX275" s="111"/>
      <c r="OY275" s="111"/>
      <c r="OZ275" s="111"/>
      <c r="PA275" s="111"/>
      <c r="PB275" s="111"/>
      <c r="PC275" s="111"/>
      <c r="PD275" s="111"/>
      <c r="PE275" s="111"/>
      <c r="PF275" s="111"/>
      <c r="PG275" s="111"/>
      <c r="PH275" s="111"/>
      <c r="PI275" s="111"/>
      <c r="PJ275" s="111"/>
      <c r="PK275" s="111"/>
      <c r="PL275" s="111"/>
      <c r="PM275" s="111"/>
      <c r="PN275" s="111"/>
      <c r="PO275" s="111"/>
      <c r="PP275" s="111"/>
      <c r="PQ275" s="111"/>
      <c r="PR275" s="111"/>
      <c r="PS275" s="111"/>
      <c r="PT275" s="111"/>
      <c r="PU275" s="111"/>
      <c r="PV275" s="111"/>
      <c r="PW275" s="111"/>
      <c r="PX275" s="111"/>
      <c r="PY275" s="111"/>
      <c r="PZ275" s="111"/>
      <c r="QA275" s="111"/>
      <c r="QB275" s="111"/>
      <c r="QC275" s="111"/>
      <c r="QD275" s="111"/>
      <c r="QE275" s="111"/>
      <c r="QF275" s="111"/>
      <c r="QG275" s="111"/>
      <c r="QH275" s="111"/>
      <c r="QI275" s="111"/>
      <c r="QJ275" s="111"/>
      <c r="QK275" s="111"/>
      <c r="QL275" s="111"/>
      <c r="QM275" s="111"/>
      <c r="QN275" s="111"/>
      <c r="QO275" s="111"/>
      <c r="QP275" s="111"/>
      <c r="QQ275" s="111"/>
      <c r="QR275" s="111"/>
      <c r="QS275" s="111"/>
      <c r="QT275" s="111"/>
      <c r="QU275" s="111"/>
      <c r="QV275" s="111"/>
      <c r="QW275" s="111"/>
      <c r="QX275" s="111"/>
      <c r="QY275" s="111"/>
      <c r="QZ275" s="111"/>
      <c r="RA275" s="111"/>
      <c r="RB275" s="111"/>
      <c r="RC275" s="111"/>
      <c r="RD275" s="111"/>
      <c r="RE275" s="111"/>
      <c r="RF275" s="111"/>
      <c r="RG275" s="111"/>
      <c r="RH275" s="111"/>
      <c r="RI275" s="111"/>
      <c r="RJ275" s="111"/>
      <c r="RK275" s="111"/>
      <c r="RL275" s="111"/>
      <c r="RM275" s="111"/>
      <c r="RN275" s="111"/>
      <c r="RO275" s="111"/>
      <c r="RP275" s="111"/>
      <c r="RQ275" s="111"/>
      <c r="RR275" s="111"/>
      <c r="RS275" s="111"/>
      <c r="RT275" s="111"/>
      <c r="RU275" s="111"/>
      <c r="RV275" s="111"/>
      <c r="RW275" s="111"/>
      <c r="RX275" s="111"/>
      <c r="RY275" s="111"/>
      <c r="RZ275" s="111"/>
      <c r="SA275" s="111"/>
      <c r="SB275" s="111"/>
      <c r="SC275" s="111"/>
      <c r="SD275" s="111"/>
      <c r="SE275" s="111"/>
      <c r="SF275" s="111"/>
      <c r="SG275" s="111"/>
      <c r="SH275" s="111"/>
      <c r="SI275" s="111"/>
      <c r="SJ275" s="111"/>
      <c r="SK275" s="111"/>
      <c r="SL275" s="111"/>
      <c r="SM275" s="111"/>
      <c r="SN275" s="111"/>
      <c r="SO275" s="111"/>
      <c r="SP275" s="111"/>
      <c r="SQ275" s="111"/>
      <c r="SR275" s="111"/>
      <c r="SS275" s="111"/>
      <c r="ST275" s="111"/>
      <c r="SU275" s="111"/>
      <c r="SV275" s="111"/>
      <c r="SW275" s="111"/>
      <c r="SX275" s="111"/>
      <c r="SY275" s="111"/>
      <c r="SZ275" s="111"/>
      <c r="TA275" s="111"/>
      <c r="TB275" s="111"/>
      <c r="TC275" s="111"/>
      <c r="TD275" s="111"/>
      <c r="TE275" s="111"/>
      <c r="TF275" s="111"/>
      <c r="TG275" s="111"/>
      <c r="TH275" s="111"/>
      <c r="TI275" s="111"/>
      <c r="TJ275" s="111"/>
      <c r="TK275" s="111"/>
      <c r="TL275" s="111"/>
      <c r="TM275" s="111"/>
      <c r="TN275" s="111"/>
    </row>
    <row r="276" spans="1:534" x14ac:dyDescent="0.2">
      <c r="A276" s="111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7"/>
      <c r="CC276" s="117"/>
      <c r="CD276" s="111"/>
      <c r="CE276" s="111"/>
      <c r="CF276" s="111"/>
      <c r="CG276" s="117"/>
      <c r="CH276" s="117"/>
      <c r="CI276" s="111"/>
      <c r="CJ276" s="111"/>
      <c r="CK276" s="111"/>
      <c r="CL276" s="117"/>
      <c r="CM276" s="111"/>
      <c r="CN276" s="117"/>
      <c r="CO276" s="117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  <c r="DJ276" s="111"/>
      <c r="DK276" s="111"/>
      <c r="DL276" s="111"/>
      <c r="DM276" s="111"/>
      <c r="DN276" s="111"/>
      <c r="DO276" s="111"/>
      <c r="DP276" s="111"/>
      <c r="DQ276" s="111"/>
      <c r="DR276" s="111"/>
      <c r="DS276" s="111"/>
      <c r="DT276" s="111"/>
      <c r="DU276" s="111"/>
      <c r="DV276" s="111"/>
      <c r="DW276" s="111"/>
      <c r="DX276" s="111"/>
      <c r="DY276" s="111"/>
      <c r="DZ276" s="111"/>
      <c r="EA276" s="111"/>
      <c r="EB276" s="111"/>
      <c r="EC276" s="111"/>
      <c r="ED276" s="111"/>
      <c r="EE276" s="111"/>
      <c r="EF276" s="111"/>
      <c r="EG276" s="111"/>
      <c r="EH276" s="111"/>
      <c r="EI276" s="111"/>
      <c r="EJ276" s="111"/>
      <c r="EK276" s="111"/>
      <c r="EL276" s="111"/>
      <c r="EM276" s="111"/>
      <c r="EN276" s="111"/>
      <c r="EO276" s="111"/>
      <c r="EP276" s="111"/>
      <c r="EQ276" s="111"/>
      <c r="ER276" s="111"/>
      <c r="ES276" s="111"/>
      <c r="ET276" s="111"/>
      <c r="EU276" s="111"/>
      <c r="EV276" s="111"/>
      <c r="EW276" s="111"/>
      <c r="EX276" s="111"/>
      <c r="EY276" s="111"/>
      <c r="EZ276" s="111"/>
      <c r="FA276" s="111"/>
      <c r="FB276" s="111"/>
      <c r="FC276" s="111"/>
      <c r="FD276" s="111"/>
      <c r="FE276" s="111"/>
      <c r="FF276" s="111"/>
      <c r="FG276" s="111"/>
      <c r="FH276" s="111"/>
      <c r="FI276" s="111"/>
      <c r="FJ276" s="111"/>
      <c r="FK276" s="111"/>
      <c r="FL276" s="111"/>
      <c r="FM276" s="111"/>
      <c r="FN276" s="111"/>
      <c r="FO276" s="111"/>
      <c r="FP276" s="111"/>
      <c r="FQ276" s="111"/>
      <c r="FR276" s="111"/>
      <c r="FS276" s="111"/>
      <c r="FT276" s="111"/>
      <c r="FU276" s="111"/>
      <c r="FV276" s="111"/>
      <c r="FW276" s="111"/>
      <c r="FX276" s="111"/>
      <c r="FY276" s="111"/>
      <c r="FZ276" s="111"/>
      <c r="GA276" s="111"/>
      <c r="GB276" s="111"/>
      <c r="GC276" s="111"/>
      <c r="GD276" s="111"/>
      <c r="GE276" s="111"/>
      <c r="GF276" s="111"/>
      <c r="GG276" s="111"/>
      <c r="GH276" s="111"/>
      <c r="GI276" s="111"/>
      <c r="GJ276" s="111"/>
      <c r="GK276" s="111"/>
      <c r="GL276" s="111"/>
      <c r="GM276" s="111"/>
      <c r="GN276" s="111"/>
      <c r="GO276" s="111"/>
      <c r="GP276" s="111"/>
      <c r="GQ276" s="111"/>
      <c r="GR276" s="111"/>
      <c r="GS276" s="111"/>
      <c r="GT276" s="111"/>
      <c r="GU276" s="111"/>
      <c r="GV276" s="111"/>
      <c r="GW276" s="111"/>
      <c r="GX276" s="111"/>
      <c r="GY276" s="111"/>
      <c r="GZ276" s="111"/>
      <c r="HA276" s="111"/>
      <c r="HB276" s="111"/>
      <c r="HC276" s="111"/>
      <c r="HD276" s="111"/>
      <c r="HE276" s="111"/>
      <c r="HF276" s="111"/>
      <c r="HG276" s="116"/>
      <c r="HH276" s="111"/>
      <c r="HI276" s="111"/>
      <c r="HJ276" s="111"/>
      <c r="HK276" s="111"/>
      <c r="HL276" s="111"/>
      <c r="HM276" s="111"/>
      <c r="HN276" s="111"/>
      <c r="HO276" s="111"/>
      <c r="HP276" s="111"/>
      <c r="HQ276" s="111"/>
      <c r="HR276" s="111"/>
      <c r="HS276" s="111"/>
      <c r="HT276" s="111"/>
      <c r="HU276" s="111"/>
      <c r="HV276" s="111"/>
      <c r="HW276" s="111"/>
      <c r="HX276" s="111"/>
      <c r="HY276" s="111"/>
      <c r="HZ276" s="111"/>
      <c r="IA276" s="111"/>
      <c r="IB276" s="111"/>
      <c r="IC276" s="111"/>
      <c r="ID276" s="111"/>
      <c r="IE276" s="111"/>
      <c r="IF276" s="111"/>
      <c r="IG276" s="111"/>
      <c r="IH276" s="111"/>
      <c r="II276" s="111"/>
      <c r="IJ276" s="111"/>
      <c r="IK276" s="111"/>
      <c r="IL276" s="111"/>
      <c r="IM276" s="111"/>
      <c r="IN276" s="111"/>
      <c r="IO276" s="111"/>
      <c r="IP276" s="111"/>
      <c r="IQ276" s="111"/>
      <c r="IR276" s="111"/>
      <c r="IS276" s="111"/>
      <c r="IT276" s="111"/>
      <c r="IU276" s="111"/>
      <c r="IV276" s="111"/>
      <c r="IW276" s="111"/>
      <c r="IX276" s="111"/>
      <c r="IY276" s="111"/>
      <c r="IZ276" s="111"/>
      <c r="JA276" s="111"/>
      <c r="JB276" s="111"/>
      <c r="JC276" s="111"/>
      <c r="JD276" s="111"/>
      <c r="JE276" s="111"/>
      <c r="JF276" s="111"/>
      <c r="JG276" s="111"/>
      <c r="JH276" s="111"/>
      <c r="JI276" s="111"/>
      <c r="JJ276" s="111"/>
      <c r="JK276" s="111"/>
      <c r="JL276" s="111"/>
      <c r="JM276" s="111"/>
      <c r="JN276" s="111"/>
      <c r="JO276" s="111"/>
      <c r="JP276" s="111"/>
      <c r="JQ276" s="111"/>
      <c r="JR276" s="111"/>
      <c r="JS276" s="111"/>
      <c r="JT276" s="111"/>
      <c r="JU276" s="111"/>
      <c r="JV276" s="111"/>
      <c r="JW276" s="111"/>
      <c r="JX276" s="111"/>
      <c r="JY276" s="111"/>
      <c r="JZ276" s="111"/>
      <c r="KA276" s="111"/>
      <c r="KB276" s="111"/>
      <c r="KC276" s="111"/>
      <c r="KD276" s="111"/>
      <c r="KE276" s="111"/>
      <c r="KF276" s="111"/>
      <c r="KG276" s="111"/>
      <c r="KH276" s="111"/>
      <c r="KI276" s="111"/>
      <c r="KJ276" s="111"/>
      <c r="KK276" s="111"/>
      <c r="KL276" s="111"/>
      <c r="KM276" s="111"/>
      <c r="KN276" s="111"/>
      <c r="KO276" s="111"/>
      <c r="KP276" s="111"/>
      <c r="KQ276" s="111"/>
      <c r="KR276" s="111"/>
      <c r="KS276" s="111"/>
      <c r="KT276" s="111"/>
      <c r="KU276" s="111"/>
      <c r="KV276" s="111"/>
      <c r="KW276" s="111"/>
      <c r="KX276" s="111"/>
      <c r="KY276" s="111"/>
      <c r="KZ276" s="111"/>
      <c r="LA276" s="111"/>
      <c r="LB276" s="111"/>
      <c r="LC276" s="111"/>
      <c r="LD276" s="111"/>
      <c r="LE276" s="111"/>
      <c r="LF276" s="111"/>
      <c r="LG276" s="111"/>
      <c r="LH276" s="111"/>
      <c r="LI276" s="111"/>
      <c r="LJ276" s="111"/>
      <c r="LK276" s="111"/>
      <c r="LL276" s="111"/>
      <c r="LM276" s="111"/>
      <c r="LN276" s="111"/>
      <c r="LO276" s="111"/>
      <c r="LP276" s="111"/>
      <c r="LQ276" s="111"/>
      <c r="LR276" s="111"/>
      <c r="LS276" s="111"/>
      <c r="LT276" s="111"/>
      <c r="LU276" s="111"/>
      <c r="LV276" s="111"/>
      <c r="LW276" s="111"/>
      <c r="LX276" s="111"/>
      <c r="LY276" s="111"/>
      <c r="LZ276" s="111"/>
      <c r="MA276" s="111"/>
      <c r="MB276" s="111"/>
      <c r="MC276" s="111"/>
      <c r="MD276" s="111"/>
      <c r="ME276" s="111"/>
      <c r="MF276" s="111"/>
      <c r="MG276" s="111"/>
      <c r="MH276" s="111"/>
      <c r="MI276" s="111"/>
      <c r="MJ276" s="111"/>
      <c r="MK276" s="111"/>
      <c r="ML276" s="111"/>
      <c r="MM276" s="111"/>
      <c r="MN276" s="111"/>
      <c r="MO276" s="111"/>
      <c r="MP276" s="111"/>
      <c r="MQ276" s="111"/>
      <c r="MR276" s="111"/>
      <c r="MS276" s="111"/>
      <c r="MT276" s="111"/>
      <c r="MU276" s="111"/>
      <c r="MV276" s="111"/>
      <c r="MW276" s="111"/>
      <c r="MX276" s="111"/>
      <c r="MY276" s="111"/>
      <c r="MZ276" s="111"/>
      <c r="NA276" s="111"/>
      <c r="NB276" s="111"/>
      <c r="NC276" s="111"/>
      <c r="ND276" s="111"/>
      <c r="NE276" s="111"/>
      <c r="NF276" s="111"/>
      <c r="NG276" s="111"/>
      <c r="NH276" s="111"/>
      <c r="NI276" s="111"/>
      <c r="NJ276" s="111"/>
      <c r="NK276" s="111"/>
      <c r="NL276" s="111"/>
      <c r="NM276" s="111"/>
      <c r="NN276" s="111"/>
      <c r="NO276" s="111"/>
      <c r="NP276" s="111"/>
      <c r="NQ276" s="111"/>
      <c r="NR276" s="111"/>
      <c r="NS276" s="111"/>
      <c r="NT276" s="111"/>
      <c r="NU276" s="111"/>
      <c r="NV276" s="111"/>
      <c r="NW276" s="111"/>
      <c r="NX276" s="111"/>
      <c r="NY276" s="111"/>
      <c r="NZ276" s="111"/>
      <c r="OA276" s="111"/>
      <c r="OB276" s="111"/>
      <c r="OC276" s="111"/>
      <c r="OD276" s="111"/>
      <c r="OE276" s="111"/>
      <c r="OF276" s="111"/>
      <c r="OG276" s="111"/>
      <c r="OH276" s="111"/>
      <c r="OI276" s="111"/>
      <c r="OJ276" s="111"/>
      <c r="OK276" s="111"/>
      <c r="OL276" s="111"/>
      <c r="OM276" s="111"/>
      <c r="ON276" s="111"/>
      <c r="OO276" s="111"/>
      <c r="OP276" s="111"/>
      <c r="OQ276" s="111"/>
      <c r="OR276" s="111"/>
      <c r="OS276" s="111"/>
      <c r="OT276" s="111"/>
      <c r="OU276" s="111"/>
      <c r="OV276" s="111"/>
      <c r="OW276" s="111"/>
      <c r="OX276" s="111"/>
      <c r="OY276" s="111"/>
      <c r="OZ276" s="111"/>
      <c r="PA276" s="111"/>
      <c r="PB276" s="111"/>
      <c r="PC276" s="111"/>
      <c r="PD276" s="111"/>
      <c r="PE276" s="111"/>
      <c r="PF276" s="111"/>
      <c r="PG276" s="111"/>
      <c r="PH276" s="111"/>
      <c r="PI276" s="111"/>
      <c r="PJ276" s="111"/>
      <c r="PK276" s="111"/>
      <c r="PL276" s="111"/>
      <c r="PM276" s="111"/>
      <c r="PN276" s="111"/>
      <c r="PO276" s="111"/>
      <c r="PP276" s="111"/>
      <c r="PQ276" s="111"/>
      <c r="PR276" s="111"/>
      <c r="PS276" s="111"/>
      <c r="PT276" s="111"/>
      <c r="PU276" s="111"/>
      <c r="PV276" s="111"/>
      <c r="PW276" s="111"/>
      <c r="PX276" s="111"/>
      <c r="PY276" s="111"/>
      <c r="PZ276" s="111"/>
      <c r="QA276" s="111"/>
      <c r="QB276" s="111"/>
      <c r="QC276" s="111"/>
      <c r="QD276" s="111"/>
      <c r="QE276" s="111"/>
      <c r="QF276" s="111"/>
      <c r="QG276" s="111"/>
      <c r="QH276" s="111"/>
      <c r="QI276" s="111"/>
      <c r="QJ276" s="111"/>
      <c r="QK276" s="111"/>
      <c r="QL276" s="111"/>
      <c r="QM276" s="111"/>
      <c r="QN276" s="111"/>
      <c r="QO276" s="111"/>
      <c r="QP276" s="111"/>
      <c r="QQ276" s="111"/>
      <c r="QR276" s="111"/>
      <c r="QS276" s="111"/>
      <c r="QT276" s="111"/>
      <c r="QU276" s="111"/>
      <c r="QV276" s="111"/>
      <c r="QW276" s="111"/>
      <c r="QX276" s="111"/>
      <c r="QY276" s="111"/>
      <c r="QZ276" s="111"/>
      <c r="RA276" s="111"/>
      <c r="RB276" s="111"/>
      <c r="RC276" s="111"/>
      <c r="RD276" s="111"/>
      <c r="RE276" s="111"/>
      <c r="RF276" s="111"/>
      <c r="RG276" s="111"/>
      <c r="RH276" s="111"/>
      <c r="RI276" s="111"/>
      <c r="RJ276" s="111"/>
      <c r="RK276" s="111"/>
      <c r="RL276" s="111"/>
      <c r="RM276" s="111"/>
      <c r="RN276" s="111"/>
      <c r="RO276" s="111"/>
      <c r="RP276" s="111"/>
      <c r="RQ276" s="111"/>
      <c r="RR276" s="111"/>
      <c r="RS276" s="111"/>
      <c r="RT276" s="111"/>
      <c r="RU276" s="111"/>
      <c r="RV276" s="111"/>
      <c r="RW276" s="111"/>
      <c r="RX276" s="111"/>
      <c r="RY276" s="111"/>
      <c r="RZ276" s="111"/>
      <c r="SA276" s="111"/>
      <c r="SB276" s="111"/>
      <c r="SC276" s="111"/>
      <c r="SD276" s="111"/>
      <c r="SE276" s="111"/>
      <c r="SF276" s="111"/>
      <c r="SG276" s="111"/>
      <c r="SH276" s="111"/>
      <c r="SI276" s="111"/>
      <c r="SJ276" s="111"/>
      <c r="SK276" s="111"/>
      <c r="SL276" s="111"/>
      <c r="SM276" s="111"/>
      <c r="SN276" s="111"/>
      <c r="SO276" s="111"/>
      <c r="SP276" s="111"/>
      <c r="SQ276" s="111"/>
      <c r="SR276" s="111"/>
      <c r="SS276" s="111"/>
      <c r="ST276" s="111"/>
      <c r="SU276" s="111"/>
      <c r="SV276" s="111"/>
      <c r="SW276" s="111"/>
      <c r="SX276" s="111"/>
      <c r="SY276" s="111"/>
      <c r="SZ276" s="111"/>
      <c r="TA276" s="111"/>
      <c r="TB276" s="111"/>
      <c r="TC276" s="111"/>
      <c r="TD276" s="111"/>
      <c r="TE276" s="111"/>
      <c r="TF276" s="111"/>
      <c r="TG276" s="111"/>
      <c r="TH276" s="111"/>
      <c r="TI276" s="111"/>
      <c r="TJ276" s="111"/>
      <c r="TK276" s="111"/>
      <c r="TL276" s="111"/>
      <c r="TM276" s="111"/>
      <c r="TN276" s="111"/>
    </row>
    <row r="277" spans="1:534" x14ac:dyDescent="0.2">
      <c r="A277" s="111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7"/>
      <c r="CC277" s="117"/>
      <c r="CD277" s="111"/>
      <c r="CE277" s="111"/>
      <c r="CF277" s="111"/>
      <c r="CG277" s="117"/>
      <c r="CH277" s="117"/>
      <c r="CI277" s="111"/>
      <c r="CJ277" s="111"/>
      <c r="CK277" s="111"/>
      <c r="CL277" s="117"/>
      <c r="CM277" s="111"/>
      <c r="CN277" s="117"/>
      <c r="CO277" s="117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  <c r="DJ277" s="111"/>
      <c r="DK277" s="111"/>
      <c r="DL277" s="111"/>
      <c r="DM277" s="111"/>
      <c r="DN277" s="111"/>
      <c r="DO277" s="111"/>
      <c r="DP277" s="111"/>
      <c r="DQ277" s="111"/>
      <c r="DR277" s="111"/>
      <c r="DS277" s="111"/>
      <c r="DT277" s="111"/>
      <c r="DU277" s="111"/>
      <c r="DV277" s="111"/>
      <c r="DW277" s="111"/>
      <c r="DX277" s="111"/>
      <c r="DY277" s="111"/>
      <c r="DZ277" s="111"/>
      <c r="EA277" s="111"/>
      <c r="EB277" s="111"/>
      <c r="EC277" s="111"/>
      <c r="ED277" s="111"/>
      <c r="EE277" s="111"/>
      <c r="EF277" s="111"/>
      <c r="EG277" s="111"/>
      <c r="EH277" s="111"/>
      <c r="EI277" s="111"/>
      <c r="EJ277" s="111"/>
      <c r="EK277" s="111"/>
      <c r="EL277" s="111"/>
      <c r="EM277" s="111"/>
      <c r="EN277" s="111"/>
      <c r="EO277" s="111"/>
      <c r="EP277" s="111"/>
      <c r="EQ277" s="111"/>
      <c r="ER277" s="111"/>
      <c r="ES277" s="111"/>
      <c r="ET277" s="111"/>
      <c r="EU277" s="111"/>
      <c r="EV277" s="111"/>
      <c r="EW277" s="111"/>
      <c r="EX277" s="111"/>
      <c r="EY277" s="111"/>
      <c r="EZ277" s="111"/>
      <c r="FA277" s="111"/>
      <c r="FB277" s="111"/>
      <c r="FC277" s="111"/>
      <c r="FD277" s="111"/>
      <c r="FE277" s="111"/>
      <c r="FF277" s="111"/>
      <c r="FG277" s="111"/>
      <c r="FH277" s="111"/>
      <c r="FI277" s="111"/>
      <c r="FJ277" s="111"/>
      <c r="FK277" s="111"/>
      <c r="FL277" s="111"/>
      <c r="FM277" s="111"/>
      <c r="FN277" s="111"/>
      <c r="FO277" s="111"/>
      <c r="FP277" s="111"/>
      <c r="FQ277" s="111"/>
      <c r="FR277" s="111"/>
      <c r="FS277" s="111"/>
      <c r="FT277" s="111"/>
      <c r="FU277" s="111"/>
      <c r="FV277" s="111"/>
      <c r="FW277" s="111"/>
      <c r="FX277" s="111"/>
      <c r="FY277" s="111"/>
      <c r="FZ277" s="111"/>
      <c r="GA277" s="111"/>
      <c r="GB277" s="111"/>
      <c r="GC277" s="111"/>
      <c r="GD277" s="111"/>
      <c r="GE277" s="111"/>
      <c r="GF277" s="111"/>
      <c r="GG277" s="111"/>
      <c r="GH277" s="111"/>
      <c r="GI277" s="111"/>
      <c r="GJ277" s="111"/>
      <c r="GK277" s="111"/>
      <c r="GL277" s="111"/>
      <c r="GM277" s="111"/>
      <c r="GN277" s="111"/>
      <c r="GO277" s="111"/>
      <c r="GP277" s="111"/>
      <c r="GQ277" s="111"/>
      <c r="GR277" s="111"/>
      <c r="GS277" s="111"/>
      <c r="GT277" s="111"/>
      <c r="GU277" s="111"/>
      <c r="GV277" s="111"/>
      <c r="GW277" s="111"/>
      <c r="GX277" s="111"/>
      <c r="GY277" s="111"/>
      <c r="GZ277" s="111"/>
      <c r="HA277" s="111"/>
      <c r="HB277" s="111"/>
      <c r="HC277" s="111"/>
      <c r="HD277" s="111"/>
      <c r="HE277" s="111"/>
      <c r="HF277" s="111"/>
      <c r="HG277" s="116"/>
      <c r="HH277" s="111"/>
      <c r="HI277" s="111"/>
      <c r="HJ277" s="111"/>
      <c r="HK277" s="111"/>
      <c r="HL277" s="111"/>
      <c r="HM277" s="111"/>
      <c r="HN277" s="111"/>
      <c r="HO277" s="111"/>
      <c r="HP277" s="111"/>
      <c r="HQ277" s="111"/>
      <c r="HR277" s="111"/>
      <c r="HS277" s="111"/>
      <c r="HT277" s="111"/>
      <c r="HU277" s="111"/>
      <c r="HV277" s="111"/>
      <c r="HW277" s="111"/>
      <c r="HX277" s="111"/>
      <c r="HY277" s="111"/>
      <c r="HZ277" s="111"/>
      <c r="IA277" s="111"/>
      <c r="IB277" s="111"/>
      <c r="IC277" s="111"/>
      <c r="ID277" s="111"/>
      <c r="IE277" s="111"/>
      <c r="IF277" s="111"/>
      <c r="IG277" s="111"/>
      <c r="IH277" s="111"/>
      <c r="II277" s="111"/>
      <c r="IJ277" s="111"/>
      <c r="IK277" s="111"/>
      <c r="IL277" s="111"/>
      <c r="IM277" s="111"/>
      <c r="IN277" s="111"/>
      <c r="IO277" s="111"/>
      <c r="IP277" s="111"/>
      <c r="IQ277" s="111"/>
      <c r="IR277" s="111"/>
      <c r="IS277" s="111"/>
      <c r="IT277" s="111"/>
      <c r="IU277" s="111"/>
      <c r="IV277" s="111"/>
      <c r="IW277" s="111"/>
      <c r="IX277" s="111"/>
      <c r="IY277" s="111"/>
      <c r="IZ277" s="111"/>
      <c r="JA277" s="111"/>
      <c r="JB277" s="111"/>
      <c r="JC277" s="111"/>
      <c r="JD277" s="111"/>
      <c r="JE277" s="111"/>
      <c r="JF277" s="111"/>
      <c r="JG277" s="111"/>
      <c r="JH277" s="111"/>
      <c r="JI277" s="111"/>
      <c r="JJ277" s="111"/>
      <c r="JK277" s="111"/>
      <c r="JL277" s="111"/>
      <c r="JM277" s="111"/>
      <c r="JN277" s="111"/>
      <c r="JO277" s="111"/>
      <c r="JP277" s="111"/>
      <c r="JQ277" s="111"/>
      <c r="JR277" s="111"/>
      <c r="JS277" s="111"/>
      <c r="JT277" s="111"/>
      <c r="JU277" s="111"/>
      <c r="JV277" s="111"/>
      <c r="JW277" s="111"/>
      <c r="JX277" s="111"/>
      <c r="JY277" s="111"/>
      <c r="JZ277" s="111"/>
      <c r="KA277" s="111"/>
      <c r="KB277" s="111"/>
      <c r="KC277" s="111"/>
      <c r="KD277" s="111"/>
      <c r="KE277" s="111"/>
      <c r="KF277" s="111"/>
      <c r="KG277" s="111"/>
      <c r="KH277" s="111"/>
      <c r="KI277" s="111"/>
      <c r="KJ277" s="111"/>
      <c r="KK277" s="111"/>
      <c r="KL277" s="111"/>
      <c r="KM277" s="111"/>
      <c r="KN277" s="111"/>
      <c r="KO277" s="111"/>
      <c r="KP277" s="111"/>
      <c r="KQ277" s="111"/>
      <c r="KR277" s="111"/>
      <c r="KS277" s="111"/>
      <c r="KT277" s="111"/>
      <c r="KU277" s="111"/>
      <c r="KV277" s="111"/>
      <c r="KW277" s="111"/>
      <c r="KX277" s="111"/>
      <c r="KY277" s="111"/>
      <c r="KZ277" s="111"/>
      <c r="LA277" s="111"/>
      <c r="LB277" s="111"/>
      <c r="LC277" s="111"/>
      <c r="LD277" s="111"/>
      <c r="LE277" s="111"/>
      <c r="LF277" s="111"/>
      <c r="LG277" s="111"/>
      <c r="LH277" s="111"/>
      <c r="LI277" s="111"/>
      <c r="LJ277" s="111"/>
      <c r="LK277" s="111"/>
      <c r="LL277" s="111"/>
      <c r="LM277" s="111"/>
      <c r="LN277" s="111"/>
      <c r="LO277" s="111"/>
      <c r="LP277" s="111"/>
      <c r="LQ277" s="111"/>
      <c r="LR277" s="111"/>
      <c r="LS277" s="111"/>
      <c r="LT277" s="111"/>
      <c r="LU277" s="111"/>
      <c r="LV277" s="111"/>
      <c r="LW277" s="111"/>
      <c r="LX277" s="111"/>
      <c r="LY277" s="111"/>
      <c r="LZ277" s="111"/>
      <c r="MA277" s="111"/>
      <c r="MB277" s="111"/>
      <c r="MC277" s="111"/>
      <c r="MD277" s="111"/>
      <c r="ME277" s="111"/>
      <c r="MF277" s="111"/>
      <c r="MG277" s="111"/>
      <c r="MH277" s="111"/>
      <c r="MI277" s="111"/>
      <c r="MJ277" s="111"/>
      <c r="MK277" s="111"/>
      <c r="ML277" s="111"/>
      <c r="MM277" s="111"/>
      <c r="MN277" s="111"/>
      <c r="MO277" s="111"/>
      <c r="MP277" s="111"/>
      <c r="MQ277" s="111"/>
      <c r="MR277" s="111"/>
      <c r="MS277" s="111"/>
      <c r="MT277" s="111"/>
      <c r="MU277" s="111"/>
      <c r="MV277" s="111"/>
      <c r="MW277" s="111"/>
      <c r="MX277" s="111"/>
      <c r="MY277" s="111"/>
      <c r="MZ277" s="111"/>
      <c r="NA277" s="111"/>
      <c r="NB277" s="111"/>
      <c r="NC277" s="111"/>
      <c r="ND277" s="111"/>
      <c r="NE277" s="111"/>
      <c r="NF277" s="111"/>
      <c r="NG277" s="111"/>
      <c r="NH277" s="111"/>
      <c r="NI277" s="111"/>
      <c r="NJ277" s="111"/>
      <c r="NK277" s="111"/>
      <c r="NL277" s="111"/>
      <c r="NM277" s="111"/>
      <c r="NN277" s="111"/>
      <c r="NO277" s="111"/>
      <c r="NP277" s="111"/>
      <c r="NQ277" s="111"/>
      <c r="NR277" s="111"/>
      <c r="NS277" s="111"/>
      <c r="NT277" s="111"/>
      <c r="NU277" s="111"/>
      <c r="NV277" s="111"/>
      <c r="NW277" s="111"/>
      <c r="NX277" s="111"/>
      <c r="NY277" s="111"/>
      <c r="NZ277" s="111"/>
      <c r="OA277" s="111"/>
      <c r="OB277" s="111"/>
      <c r="OC277" s="111"/>
      <c r="OD277" s="111"/>
      <c r="OE277" s="111"/>
      <c r="OF277" s="111"/>
      <c r="OG277" s="111"/>
      <c r="OH277" s="111"/>
      <c r="OI277" s="111"/>
      <c r="OJ277" s="111"/>
      <c r="OK277" s="111"/>
      <c r="OL277" s="111"/>
      <c r="OM277" s="111"/>
      <c r="ON277" s="111"/>
      <c r="OO277" s="111"/>
      <c r="OP277" s="111"/>
      <c r="OQ277" s="111"/>
      <c r="OR277" s="111"/>
      <c r="OS277" s="111"/>
      <c r="OT277" s="111"/>
      <c r="OU277" s="111"/>
      <c r="OV277" s="111"/>
      <c r="OW277" s="111"/>
      <c r="OX277" s="111"/>
      <c r="OY277" s="111"/>
      <c r="OZ277" s="111"/>
      <c r="PA277" s="111"/>
      <c r="PB277" s="111"/>
      <c r="PC277" s="111"/>
      <c r="PD277" s="111"/>
      <c r="PE277" s="111"/>
      <c r="PF277" s="111"/>
      <c r="PG277" s="111"/>
      <c r="PH277" s="111"/>
      <c r="PI277" s="111"/>
      <c r="PJ277" s="111"/>
      <c r="PK277" s="111"/>
      <c r="PL277" s="111"/>
      <c r="PM277" s="111"/>
      <c r="PN277" s="111"/>
      <c r="PO277" s="111"/>
      <c r="PP277" s="111"/>
      <c r="PQ277" s="111"/>
      <c r="PR277" s="111"/>
      <c r="PS277" s="111"/>
      <c r="PT277" s="111"/>
      <c r="PU277" s="111"/>
      <c r="PV277" s="111"/>
      <c r="PW277" s="111"/>
      <c r="PX277" s="111"/>
      <c r="PY277" s="111"/>
      <c r="PZ277" s="111"/>
      <c r="QA277" s="111"/>
      <c r="QB277" s="111"/>
      <c r="QC277" s="111"/>
      <c r="QD277" s="111"/>
      <c r="QE277" s="111"/>
      <c r="QF277" s="111"/>
      <c r="QG277" s="111"/>
      <c r="QH277" s="111"/>
      <c r="QI277" s="111"/>
      <c r="QJ277" s="111"/>
      <c r="QK277" s="111"/>
      <c r="QL277" s="111"/>
      <c r="QM277" s="111"/>
      <c r="QN277" s="111"/>
      <c r="QO277" s="111"/>
      <c r="QP277" s="111"/>
      <c r="QQ277" s="111"/>
      <c r="QR277" s="111"/>
      <c r="QS277" s="111"/>
      <c r="QT277" s="111"/>
      <c r="QU277" s="111"/>
      <c r="QV277" s="111"/>
      <c r="QW277" s="111"/>
      <c r="QX277" s="111"/>
      <c r="QY277" s="111"/>
      <c r="QZ277" s="111"/>
      <c r="RA277" s="111"/>
      <c r="RB277" s="111"/>
      <c r="RC277" s="111"/>
      <c r="RD277" s="111"/>
      <c r="RE277" s="111"/>
      <c r="RF277" s="111"/>
      <c r="RG277" s="111"/>
      <c r="RH277" s="111"/>
      <c r="RI277" s="111"/>
      <c r="RJ277" s="111"/>
      <c r="RK277" s="111"/>
      <c r="RL277" s="111"/>
      <c r="RM277" s="111"/>
      <c r="RN277" s="111"/>
      <c r="RO277" s="111"/>
      <c r="RP277" s="111"/>
      <c r="RQ277" s="111"/>
      <c r="RR277" s="111"/>
      <c r="RS277" s="111"/>
      <c r="RT277" s="111"/>
      <c r="RU277" s="111"/>
      <c r="RV277" s="111"/>
      <c r="RW277" s="111"/>
      <c r="RX277" s="111"/>
      <c r="RY277" s="111"/>
      <c r="RZ277" s="111"/>
      <c r="SA277" s="111"/>
      <c r="SB277" s="111"/>
      <c r="SC277" s="111"/>
      <c r="SD277" s="111"/>
      <c r="SE277" s="111"/>
      <c r="SF277" s="111"/>
      <c r="SG277" s="111"/>
      <c r="SH277" s="111"/>
      <c r="SI277" s="111"/>
      <c r="SJ277" s="111"/>
      <c r="SK277" s="111"/>
      <c r="SL277" s="111"/>
      <c r="SM277" s="111"/>
      <c r="SN277" s="111"/>
      <c r="SO277" s="111"/>
      <c r="SP277" s="111"/>
      <c r="SQ277" s="111"/>
      <c r="SR277" s="111"/>
      <c r="SS277" s="111"/>
      <c r="ST277" s="111"/>
      <c r="SU277" s="111"/>
      <c r="SV277" s="111"/>
      <c r="SW277" s="111"/>
      <c r="SX277" s="111"/>
      <c r="SY277" s="111"/>
      <c r="SZ277" s="111"/>
      <c r="TA277" s="111"/>
      <c r="TB277" s="111"/>
      <c r="TC277" s="111"/>
      <c r="TD277" s="111"/>
      <c r="TE277" s="111"/>
      <c r="TF277" s="111"/>
      <c r="TG277" s="111"/>
      <c r="TH277" s="111"/>
      <c r="TI277" s="111"/>
      <c r="TJ277" s="111"/>
      <c r="TK277" s="111"/>
      <c r="TL277" s="111"/>
      <c r="TM277" s="111"/>
      <c r="TN277" s="111"/>
    </row>
    <row r="278" spans="1:534" x14ac:dyDescent="0.2">
      <c r="A278" s="111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7"/>
      <c r="CC278" s="117"/>
      <c r="CD278" s="111"/>
      <c r="CE278" s="111"/>
      <c r="CF278" s="111"/>
      <c r="CG278" s="117"/>
      <c r="CH278" s="117"/>
      <c r="CI278" s="111"/>
      <c r="CJ278" s="111"/>
      <c r="CK278" s="111"/>
      <c r="CL278" s="117"/>
      <c r="CM278" s="111"/>
      <c r="CN278" s="117"/>
      <c r="CO278" s="117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  <c r="DJ278" s="111"/>
      <c r="DK278" s="111"/>
      <c r="DL278" s="111"/>
      <c r="DM278" s="111"/>
      <c r="DN278" s="111"/>
      <c r="DO278" s="111"/>
      <c r="DP278" s="111"/>
      <c r="DQ278" s="111"/>
      <c r="DR278" s="111"/>
      <c r="DS278" s="111"/>
      <c r="DT278" s="111"/>
      <c r="DU278" s="111"/>
      <c r="DV278" s="111"/>
      <c r="DW278" s="111"/>
      <c r="DX278" s="111"/>
      <c r="DY278" s="111"/>
      <c r="DZ278" s="111"/>
      <c r="EA278" s="111"/>
      <c r="EB278" s="111"/>
      <c r="EC278" s="111"/>
      <c r="ED278" s="111"/>
      <c r="EE278" s="111"/>
      <c r="EF278" s="111"/>
      <c r="EG278" s="111"/>
      <c r="EH278" s="111"/>
      <c r="EI278" s="111"/>
      <c r="EJ278" s="111"/>
      <c r="EK278" s="111"/>
      <c r="EL278" s="111"/>
      <c r="EM278" s="111"/>
      <c r="EN278" s="111"/>
      <c r="EO278" s="111"/>
      <c r="EP278" s="111"/>
      <c r="EQ278" s="111"/>
      <c r="ER278" s="111"/>
      <c r="ES278" s="111"/>
      <c r="ET278" s="111"/>
      <c r="EU278" s="111"/>
      <c r="EV278" s="111"/>
      <c r="EW278" s="111"/>
      <c r="EX278" s="111"/>
      <c r="EY278" s="111"/>
      <c r="EZ278" s="111"/>
      <c r="FA278" s="111"/>
      <c r="FB278" s="111"/>
      <c r="FC278" s="111"/>
      <c r="FD278" s="111"/>
      <c r="FE278" s="111"/>
      <c r="FF278" s="111"/>
      <c r="FG278" s="111"/>
      <c r="FH278" s="111"/>
      <c r="FI278" s="111"/>
      <c r="FJ278" s="111"/>
      <c r="FK278" s="111"/>
      <c r="FL278" s="111"/>
      <c r="FM278" s="111"/>
      <c r="FN278" s="111"/>
      <c r="FO278" s="111"/>
      <c r="FP278" s="111"/>
      <c r="FQ278" s="111"/>
      <c r="FR278" s="111"/>
      <c r="FS278" s="111"/>
      <c r="FT278" s="111"/>
      <c r="FU278" s="111"/>
      <c r="FV278" s="111"/>
      <c r="FW278" s="111"/>
      <c r="FX278" s="111"/>
      <c r="FY278" s="111"/>
      <c r="FZ278" s="111"/>
      <c r="GA278" s="111"/>
      <c r="GB278" s="111"/>
      <c r="GC278" s="111"/>
      <c r="GD278" s="111"/>
      <c r="GE278" s="111"/>
      <c r="GF278" s="111"/>
      <c r="GG278" s="111"/>
      <c r="GH278" s="111"/>
      <c r="GI278" s="111"/>
      <c r="GJ278" s="111"/>
      <c r="GK278" s="111"/>
      <c r="GL278" s="111"/>
      <c r="GM278" s="111"/>
      <c r="GN278" s="111"/>
      <c r="GO278" s="111"/>
      <c r="GP278" s="111"/>
      <c r="GQ278" s="111"/>
      <c r="GR278" s="111"/>
      <c r="GS278" s="111"/>
      <c r="GT278" s="111"/>
      <c r="GU278" s="111"/>
      <c r="GV278" s="111"/>
      <c r="GW278" s="111"/>
      <c r="GX278" s="111"/>
      <c r="GY278" s="111"/>
      <c r="GZ278" s="111"/>
      <c r="HA278" s="111"/>
      <c r="HB278" s="111"/>
      <c r="HC278" s="111"/>
      <c r="HD278" s="111"/>
      <c r="HE278" s="111"/>
      <c r="HF278" s="111"/>
      <c r="HG278" s="116"/>
      <c r="HH278" s="111"/>
      <c r="HI278" s="111"/>
      <c r="HJ278" s="111"/>
      <c r="HK278" s="111"/>
      <c r="HL278" s="111"/>
      <c r="HM278" s="111"/>
      <c r="HN278" s="111"/>
      <c r="HO278" s="111"/>
      <c r="HP278" s="111"/>
      <c r="HQ278" s="111"/>
      <c r="HR278" s="111"/>
      <c r="HS278" s="111"/>
      <c r="HT278" s="111"/>
      <c r="HU278" s="111"/>
      <c r="HV278" s="111"/>
      <c r="HW278" s="111"/>
      <c r="HX278" s="111"/>
      <c r="HY278" s="111"/>
      <c r="HZ278" s="111"/>
      <c r="IA278" s="111"/>
      <c r="IB278" s="111"/>
      <c r="IC278" s="111"/>
      <c r="ID278" s="111"/>
      <c r="IE278" s="111"/>
      <c r="IF278" s="111"/>
      <c r="IG278" s="111"/>
      <c r="IH278" s="111"/>
      <c r="II278" s="111"/>
      <c r="IJ278" s="111"/>
      <c r="IK278" s="111"/>
      <c r="IL278" s="111"/>
      <c r="IM278" s="111"/>
      <c r="IN278" s="111"/>
      <c r="IO278" s="111"/>
      <c r="IP278" s="111"/>
      <c r="IQ278" s="111"/>
      <c r="IR278" s="111"/>
      <c r="IS278" s="111"/>
      <c r="IT278" s="111"/>
      <c r="IU278" s="111"/>
      <c r="IV278" s="111"/>
      <c r="IW278" s="111"/>
      <c r="IX278" s="111"/>
      <c r="IY278" s="111"/>
      <c r="IZ278" s="111"/>
      <c r="JA278" s="111"/>
      <c r="JB278" s="111"/>
      <c r="JC278" s="111"/>
      <c r="JD278" s="111"/>
      <c r="JE278" s="111"/>
      <c r="JF278" s="111"/>
      <c r="JG278" s="111"/>
      <c r="JH278" s="111"/>
      <c r="JI278" s="111"/>
      <c r="JJ278" s="111"/>
      <c r="JK278" s="111"/>
      <c r="JL278" s="111"/>
      <c r="JM278" s="111"/>
      <c r="JN278" s="111"/>
      <c r="JO278" s="111"/>
      <c r="JP278" s="111"/>
      <c r="JQ278" s="111"/>
      <c r="JR278" s="111"/>
      <c r="JS278" s="111"/>
      <c r="JT278" s="111"/>
      <c r="JU278" s="111"/>
      <c r="JV278" s="111"/>
      <c r="JW278" s="111"/>
      <c r="JX278" s="111"/>
      <c r="JY278" s="111"/>
      <c r="JZ278" s="111"/>
      <c r="KA278" s="111"/>
      <c r="KB278" s="111"/>
      <c r="KC278" s="111"/>
      <c r="KD278" s="111"/>
      <c r="KE278" s="111"/>
      <c r="KF278" s="111"/>
      <c r="KG278" s="111"/>
      <c r="KH278" s="111"/>
      <c r="KI278" s="111"/>
      <c r="KJ278" s="111"/>
      <c r="KK278" s="111"/>
      <c r="KL278" s="111"/>
      <c r="KM278" s="111"/>
      <c r="KN278" s="111"/>
      <c r="KO278" s="111"/>
      <c r="KP278" s="111"/>
      <c r="KQ278" s="111"/>
      <c r="KR278" s="111"/>
      <c r="KS278" s="111"/>
      <c r="KT278" s="111"/>
      <c r="KU278" s="111"/>
      <c r="KV278" s="111"/>
      <c r="KW278" s="111"/>
      <c r="KX278" s="111"/>
      <c r="KY278" s="111"/>
      <c r="KZ278" s="111"/>
      <c r="LA278" s="111"/>
      <c r="LB278" s="111"/>
      <c r="LC278" s="111"/>
      <c r="LD278" s="111"/>
      <c r="LE278" s="111"/>
      <c r="LF278" s="111"/>
      <c r="LG278" s="111"/>
      <c r="LH278" s="111"/>
      <c r="LI278" s="111"/>
      <c r="LJ278" s="111"/>
      <c r="LK278" s="111"/>
      <c r="LL278" s="111"/>
      <c r="LM278" s="111"/>
      <c r="LN278" s="111"/>
      <c r="LO278" s="111"/>
      <c r="LP278" s="111"/>
      <c r="LQ278" s="111"/>
      <c r="LR278" s="111"/>
      <c r="LS278" s="111"/>
      <c r="LT278" s="111"/>
      <c r="LU278" s="111"/>
      <c r="LV278" s="111"/>
      <c r="LW278" s="111"/>
      <c r="LX278" s="111"/>
      <c r="LY278" s="111"/>
      <c r="LZ278" s="111"/>
      <c r="MA278" s="111"/>
      <c r="MB278" s="111"/>
      <c r="MC278" s="111"/>
      <c r="MD278" s="111"/>
      <c r="ME278" s="111"/>
      <c r="MF278" s="111"/>
      <c r="MG278" s="111"/>
      <c r="MH278" s="111"/>
      <c r="MI278" s="111"/>
      <c r="MJ278" s="111"/>
      <c r="MK278" s="111"/>
      <c r="ML278" s="111"/>
      <c r="MM278" s="111"/>
      <c r="MN278" s="111"/>
      <c r="MO278" s="111"/>
      <c r="MP278" s="111"/>
      <c r="MQ278" s="111"/>
      <c r="MR278" s="111"/>
      <c r="MS278" s="111"/>
      <c r="MT278" s="111"/>
      <c r="MU278" s="111"/>
      <c r="MV278" s="111"/>
      <c r="MW278" s="111"/>
      <c r="MX278" s="111"/>
      <c r="MY278" s="111"/>
      <c r="MZ278" s="111"/>
      <c r="NA278" s="111"/>
      <c r="NB278" s="111"/>
      <c r="NC278" s="111"/>
      <c r="ND278" s="111"/>
      <c r="NE278" s="111"/>
      <c r="NF278" s="111"/>
      <c r="NG278" s="111"/>
      <c r="NH278" s="111"/>
      <c r="NI278" s="111"/>
      <c r="NJ278" s="111"/>
      <c r="NK278" s="111"/>
      <c r="NL278" s="111"/>
      <c r="NM278" s="111"/>
      <c r="NN278" s="111"/>
      <c r="NO278" s="111"/>
      <c r="NP278" s="111"/>
      <c r="NQ278" s="111"/>
      <c r="NR278" s="111"/>
      <c r="NS278" s="111"/>
      <c r="NT278" s="111"/>
      <c r="NU278" s="111"/>
      <c r="NV278" s="111"/>
      <c r="NW278" s="111"/>
      <c r="NX278" s="111"/>
      <c r="NY278" s="111"/>
      <c r="NZ278" s="111"/>
      <c r="OA278" s="111"/>
      <c r="OB278" s="111"/>
      <c r="OC278" s="111"/>
      <c r="OD278" s="111"/>
      <c r="OE278" s="111"/>
      <c r="OF278" s="111"/>
      <c r="OG278" s="111"/>
      <c r="OH278" s="111"/>
      <c r="OI278" s="111"/>
      <c r="OJ278" s="111"/>
      <c r="OK278" s="111"/>
      <c r="OL278" s="111"/>
      <c r="OM278" s="111"/>
      <c r="ON278" s="111"/>
      <c r="OO278" s="111"/>
      <c r="OP278" s="111"/>
      <c r="OQ278" s="111"/>
      <c r="OR278" s="111"/>
      <c r="OS278" s="111"/>
      <c r="OT278" s="111"/>
      <c r="OU278" s="111"/>
      <c r="OV278" s="111"/>
      <c r="OW278" s="111"/>
      <c r="OX278" s="111"/>
      <c r="OY278" s="111"/>
      <c r="OZ278" s="111"/>
      <c r="PA278" s="111"/>
      <c r="PB278" s="111"/>
      <c r="PC278" s="111"/>
      <c r="PD278" s="111"/>
      <c r="PE278" s="111"/>
      <c r="PF278" s="111"/>
      <c r="PG278" s="111"/>
      <c r="PH278" s="111"/>
      <c r="PI278" s="111"/>
      <c r="PJ278" s="111"/>
      <c r="PK278" s="111"/>
      <c r="PL278" s="111"/>
      <c r="PM278" s="111"/>
      <c r="PN278" s="111"/>
      <c r="PO278" s="111"/>
      <c r="PP278" s="111"/>
      <c r="PQ278" s="111"/>
      <c r="PR278" s="111"/>
      <c r="PS278" s="111"/>
      <c r="PT278" s="111"/>
      <c r="PU278" s="111"/>
      <c r="PV278" s="111"/>
      <c r="PW278" s="111"/>
      <c r="PX278" s="111"/>
      <c r="PY278" s="111"/>
      <c r="PZ278" s="111"/>
      <c r="QA278" s="111"/>
      <c r="QB278" s="111"/>
      <c r="QC278" s="111"/>
      <c r="QD278" s="111"/>
      <c r="QE278" s="111"/>
      <c r="QF278" s="111"/>
      <c r="QG278" s="111"/>
      <c r="QH278" s="111"/>
      <c r="QI278" s="111"/>
      <c r="QJ278" s="111"/>
      <c r="QK278" s="111"/>
      <c r="QL278" s="111"/>
      <c r="QM278" s="111"/>
      <c r="QN278" s="111"/>
      <c r="QO278" s="111"/>
      <c r="QP278" s="111"/>
      <c r="QQ278" s="111"/>
      <c r="QR278" s="111"/>
      <c r="QS278" s="111"/>
      <c r="QT278" s="111"/>
      <c r="QU278" s="111"/>
      <c r="QV278" s="111"/>
      <c r="QW278" s="111"/>
      <c r="QX278" s="111"/>
      <c r="QY278" s="111"/>
      <c r="QZ278" s="111"/>
      <c r="RA278" s="111"/>
      <c r="RB278" s="111"/>
      <c r="RC278" s="111"/>
      <c r="RD278" s="111"/>
      <c r="RE278" s="111"/>
      <c r="RF278" s="111"/>
      <c r="RG278" s="111"/>
      <c r="RH278" s="111"/>
      <c r="RI278" s="111"/>
      <c r="RJ278" s="111"/>
      <c r="RK278" s="111"/>
      <c r="RL278" s="111"/>
      <c r="RM278" s="111"/>
      <c r="RN278" s="111"/>
      <c r="RO278" s="111"/>
      <c r="RP278" s="111"/>
      <c r="RQ278" s="111"/>
      <c r="RR278" s="111"/>
      <c r="RS278" s="111"/>
      <c r="RT278" s="111"/>
      <c r="RU278" s="111"/>
      <c r="RV278" s="111"/>
      <c r="RW278" s="111"/>
      <c r="RX278" s="111"/>
      <c r="RY278" s="111"/>
      <c r="RZ278" s="111"/>
      <c r="SA278" s="111"/>
      <c r="SB278" s="111"/>
      <c r="SC278" s="111"/>
      <c r="SD278" s="111"/>
      <c r="SE278" s="111"/>
      <c r="SF278" s="111"/>
      <c r="SG278" s="111"/>
      <c r="SH278" s="111"/>
      <c r="SI278" s="111"/>
      <c r="SJ278" s="111"/>
      <c r="SK278" s="111"/>
      <c r="SL278" s="111"/>
      <c r="SM278" s="111"/>
      <c r="SN278" s="111"/>
      <c r="SO278" s="111"/>
      <c r="SP278" s="111"/>
      <c r="SQ278" s="111"/>
      <c r="SR278" s="111"/>
      <c r="SS278" s="111"/>
      <c r="ST278" s="111"/>
      <c r="SU278" s="111"/>
      <c r="SV278" s="111"/>
      <c r="SW278" s="111"/>
      <c r="SX278" s="111"/>
      <c r="SY278" s="111"/>
      <c r="SZ278" s="111"/>
      <c r="TA278" s="111"/>
      <c r="TB278" s="111"/>
      <c r="TC278" s="111"/>
      <c r="TD278" s="111"/>
      <c r="TE278" s="111"/>
      <c r="TF278" s="111"/>
      <c r="TG278" s="111"/>
      <c r="TH278" s="111"/>
      <c r="TI278" s="111"/>
      <c r="TJ278" s="111"/>
      <c r="TK278" s="111"/>
      <c r="TL278" s="111"/>
      <c r="TM278" s="111"/>
      <c r="TN278" s="111"/>
    </row>
    <row r="279" spans="1:534" x14ac:dyDescent="0.2">
      <c r="A279" s="111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7"/>
      <c r="CC279" s="117"/>
      <c r="CD279" s="111"/>
      <c r="CE279" s="111"/>
      <c r="CF279" s="111"/>
      <c r="CG279" s="117"/>
      <c r="CH279" s="117"/>
      <c r="CI279" s="111"/>
      <c r="CJ279" s="111"/>
      <c r="CK279" s="111"/>
      <c r="CL279" s="117"/>
      <c r="CM279" s="111"/>
      <c r="CN279" s="117"/>
      <c r="CO279" s="117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  <c r="DJ279" s="111"/>
      <c r="DK279" s="111"/>
      <c r="DL279" s="111"/>
      <c r="DM279" s="111"/>
      <c r="DN279" s="111"/>
      <c r="DO279" s="111"/>
      <c r="DP279" s="111"/>
      <c r="DQ279" s="111"/>
      <c r="DR279" s="111"/>
      <c r="DS279" s="111"/>
      <c r="DT279" s="111"/>
      <c r="DU279" s="111"/>
      <c r="DV279" s="111"/>
      <c r="DW279" s="111"/>
      <c r="DX279" s="111"/>
      <c r="DY279" s="111"/>
      <c r="DZ279" s="111"/>
      <c r="EA279" s="111"/>
      <c r="EB279" s="111"/>
      <c r="EC279" s="111"/>
      <c r="ED279" s="111"/>
      <c r="EE279" s="111"/>
      <c r="EF279" s="111"/>
      <c r="EG279" s="111"/>
      <c r="EH279" s="111"/>
      <c r="EI279" s="111"/>
      <c r="EJ279" s="111"/>
      <c r="EK279" s="111"/>
      <c r="EL279" s="111"/>
      <c r="EM279" s="111"/>
      <c r="EN279" s="111"/>
      <c r="EO279" s="111"/>
      <c r="EP279" s="111"/>
      <c r="EQ279" s="111"/>
      <c r="ER279" s="111"/>
      <c r="ES279" s="111"/>
      <c r="ET279" s="111"/>
      <c r="EU279" s="111"/>
      <c r="EV279" s="111"/>
      <c r="EW279" s="111"/>
      <c r="EX279" s="111"/>
      <c r="EY279" s="111"/>
      <c r="EZ279" s="111"/>
      <c r="FA279" s="111"/>
      <c r="FB279" s="111"/>
      <c r="FC279" s="111"/>
      <c r="FD279" s="111"/>
      <c r="FE279" s="111"/>
      <c r="FF279" s="111"/>
      <c r="FG279" s="111"/>
      <c r="FH279" s="111"/>
      <c r="FI279" s="111"/>
      <c r="FJ279" s="111"/>
      <c r="FK279" s="111"/>
      <c r="FL279" s="111"/>
      <c r="FM279" s="111"/>
      <c r="FN279" s="111"/>
      <c r="FO279" s="111"/>
      <c r="FP279" s="111"/>
      <c r="FQ279" s="111"/>
      <c r="FR279" s="111"/>
      <c r="FS279" s="111"/>
      <c r="FT279" s="111"/>
      <c r="FU279" s="111"/>
      <c r="FV279" s="111"/>
      <c r="FW279" s="111"/>
      <c r="FX279" s="111"/>
      <c r="FY279" s="111"/>
      <c r="FZ279" s="111"/>
      <c r="GA279" s="111"/>
      <c r="GB279" s="111"/>
      <c r="GC279" s="111"/>
      <c r="GD279" s="111"/>
      <c r="GE279" s="111"/>
      <c r="GF279" s="111"/>
      <c r="GG279" s="111"/>
      <c r="GH279" s="111"/>
      <c r="GI279" s="111"/>
      <c r="GJ279" s="111"/>
      <c r="GK279" s="111"/>
      <c r="GL279" s="111"/>
      <c r="GM279" s="111"/>
      <c r="GN279" s="111"/>
      <c r="GO279" s="111"/>
      <c r="GP279" s="111"/>
      <c r="GQ279" s="111"/>
      <c r="GR279" s="111"/>
      <c r="GS279" s="111"/>
      <c r="GT279" s="111"/>
      <c r="GU279" s="111"/>
      <c r="GV279" s="111"/>
      <c r="GW279" s="111"/>
      <c r="GX279" s="111"/>
      <c r="GY279" s="111"/>
      <c r="GZ279" s="111"/>
      <c r="HA279" s="111"/>
      <c r="HB279" s="111"/>
      <c r="HC279" s="111"/>
      <c r="HD279" s="111"/>
      <c r="HE279" s="111"/>
      <c r="HF279" s="111"/>
      <c r="HG279" s="116"/>
      <c r="HH279" s="111"/>
      <c r="HI279" s="111"/>
      <c r="HJ279" s="111"/>
      <c r="HK279" s="111"/>
      <c r="HL279" s="111"/>
      <c r="HM279" s="111"/>
      <c r="HN279" s="111"/>
      <c r="HO279" s="111"/>
      <c r="HP279" s="111"/>
      <c r="HQ279" s="111"/>
      <c r="HR279" s="111"/>
      <c r="HS279" s="111"/>
      <c r="HT279" s="111"/>
      <c r="HU279" s="111"/>
      <c r="HV279" s="111"/>
      <c r="HW279" s="111"/>
      <c r="HX279" s="111"/>
      <c r="HY279" s="111"/>
      <c r="HZ279" s="111"/>
      <c r="IA279" s="111"/>
      <c r="IB279" s="111"/>
      <c r="IC279" s="111"/>
      <c r="ID279" s="111"/>
      <c r="IE279" s="111"/>
      <c r="IF279" s="111"/>
      <c r="IG279" s="111"/>
      <c r="IH279" s="111"/>
      <c r="II279" s="111"/>
      <c r="IJ279" s="111"/>
      <c r="IK279" s="111"/>
      <c r="IL279" s="111"/>
      <c r="IM279" s="111"/>
      <c r="IN279" s="111"/>
      <c r="IO279" s="111"/>
      <c r="IP279" s="111"/>
      <c r="IQ279" s="111"/>
      <c r="IR279" s="111"/>
      <c r="IS279" s="111"/>
      <c r="IT279" s="111"/>
      <c r="IU279" s="111"/>
      <c r="IV279" s="111"/>
      <c r="IW279" s="111"/>
      <c r="IX279" s="111"/>
      <c r="IY279" s="111"/>
      <c r="IZ279" s="111"/>
      <c r="JA279" s="111"/>
      <c r="JB279" s="111"/>
      <c r="JC279" s="111"/>
      <c r="JD279" s="111"/>
      <c r="JE279" s="111"/>
      <c r="JF279" s="111"/>
      <c r="JG279" s="111"/>
      <c r="JH279" s="111"/>
      <c r="JI279" s="111"/>
      <c r="JJ279" s="111"/>
      <c r="JK279" s="111"/>
      <c r="JL279" s="111"/>
      <c r="JM279" s="111"/>
      <c r="JN279" s="111"/>
      <c r="JO279" s="111"/>
      <c r="JP279" s="111"/>
      <c r="JQ279" s="111"/>
      <c r="JR279" s="111"/>
      <c r="JS279" s="111"/>
      <c r="JT279" s="111"/>
      <c r="JU279" s="111"/>
      <c r="JV279" s="111"/>
      <c r="JW279" s="111"/>
      <c r="JX279" s="111"/>
      <c r="JY279" s="111"/>
      <c r="JZ279" s="111"/>
      <c r="KA279" s="111"/>
      <c r="KB279" s="111"/>
      <c r="KC279" s="111"/>
      <c r="KD279" s="111"/>
      <c r="KE279" s="111"/>
      <c r="KF279" s="111"/>
      <c r="KG279" s="111"/>
      <c r="KH279" s="111"/>
      <c r="KI279" s="111"/>
      <c r="KJ279" s="111"/>
      <c r="KK279" s="111"/>
      <c r="KL279" s="111"/>
      <c r="KM279" s="111"/>
      <c r="KN279" s="111"/>
      <c r="KO279" s="111"/>
      <c r="KP279" s="111"/>
      <c r="KQ279" s="111"/>
      <c r="KR279" s="111"/>
      <c r="KS279" s="111"/>
      <c r="KT279" s="111"/>
      <c r="KU279" s="111"/>
      <c r="KV279" s="111"/>
      <c r="KW279" s="111"/>
      <c r="KX279" s="111"/>
      <c r="KY279" s="111"/>
      <c r="KZ279" s="111"/>
      <c r="LA279" s="111"/>
      <c r="LB279" s="111"/>
      <c r="LC279" s="111"/>
      <c r="LD279" s="111"/>
      <c r="LE279" s="111"/>
      <c r="LF279" s="111"/>
      <c r="LG279" s="111"/>
      <c r="LH279" s="111"/>
      <c r="LI279" s="111"/>
      <c r="LJ279" s="111"/>
      <c r="LK279" s="111"/>
      <c r="LL279" s="111"/>
      <c r="LM279" s="111"/>
      <c r="LN279" s="111"/>
      <c r="LO279" s="111"/>
      <c r="LP279" s="111"/>
      <c r="LQ279" s="111"/>
      <c r="LR279" s="111"/>
      <c r="LS279" s="111"/>
      <c r="LT279" s="111"/>
      <c r="LU279" s="111"/>
      <c r="LV279" s="111"/>
      <c r="LW279" s="111"/>
      <c r="LX279" s="111"/>
      <c r="LY279" s="111"/>
      <c r="LZ279" s="111"/>
      <c r="MA279" s="111"/>
      <c r="MB279" s="111"/>
      <c r="MC279" s="111"/>
      <c r="MD279" s="111"/>
      <c r="ME279" s="111"/>
      <c r="MF279" s="111"/>
      <c r="MG279" s="111"/>
      <c r="MH279" s="111"/>
      <c r="MI279" s="111"/>
      <c r="MJ279" s="111"/>
      <c r="MK279" s="111"/>
      <c r="ML279" s="111"/>
      <c r="MM279" s="111"/>
      <c r="MN279" s="111"/>
      <c r="MO279" s="111"/>
      <c r="MP279" s="111"/>
      <c r="MQ279" s="111"/>
      <c r="MR279" s="111"/>
      <c r="MS279" s="111"/>
      <c r="MT279" s="111"/>
      <c r="MU279" s="111"/>
      <c r="MV279" s="111"/>
      <c r="MW279" s="111"/>
      <c r="MX279" s="111"/>
      <c r="MY279" s="111"/>
      <c r="MZ279" s="111"/>
      <c r="NA279" s="111"/>
      <c r="NB279" s="111"/>
      <c r="NC279" s="111"/>
      <c r="ND279" s="111"/>
      <c r="NE279" s="111"/>
      <c r="NF279" s="111"/>
      <c r="NG279" s="111"/>
      <c r="NH279" s="111"/>
      <c r="NI279" s="111"/>
      <c r="NJ279" s="111"/>
      <c r="NK279" s="111"/>
      <c r="NL279" s="111"/>
      <c r="NM279" s="111"/>
      <c r="NN279" s="111"/>
      <c r="NO279" s="111"/>
      <c r="NP279" s="111"/>
      <c r="NQ279" s="111"/>
      <c r="NR279" s="111"/>
      <c r="NS279" s="111"/>
      <c r="NT279" s="111"/>
      <c r="NU279" s="111"/>
      <c r="NV279" s="111"/>
      <c r="NW279" s="111"/>
      <c r="NX279" s="111"/>
      <c r="NY279" s="111"/>
      <c r="NZ279" s="111"/>
      <c r="OA279" s="111"/>
      <c r="OB279" s="111"/>
      <c r="OC279" s="111"/>
      <c r="OD279" s="111"/>
      <c r="OE279" s="111"/>
      <c r="OF279" s="111"/>
      <c r="OG279" s="111"/>
      <c r="OH279" s="111"/>
      <c r="OI279" s="111"/>
      <c r="OJ279" s="111"/>
      <c r="OK279" s="111"/>
      <c r="OL279" s="111"/>
      <c r="OM279" s="111"/>
      <c r="ON279" s="111"/>
      <c r="OO279" s="111"/>
      <c r="OP279" s="111"/>
      <c r="OQ279" s="111"/>
      <c r="OR279" s="111"/>
      <c r="OS279" s="111"/>
      <c r="OT279" s="111"/>
      <c r="OU279" s="111"/>
      <c r="OV279" s="111"/>
      <c r="OW279" s="111"/>
      <c r="OX279" s="111"/>
      <c r="OY279" s="111"/>
      <c r="OZ279" s="111"/>
      <c r="PA279" s="111"/>
      <c r="PB279" s="111"/>
      <c r="PC279" s="111"/>
      <c r="PD279" s="111"/>
      <c r="PE279" s="111"/>
      <c r="PF279" s="111"/>
      <c r="PG279" s="111"/>
      <c r="PH279" s="111"/>
      <c r="PI279" s="111"/>
      <c r="PJ279" s="111"/>
      <c r="PK279" s="111"/>
      <c r="PL279" s="111"/>
      <c r="PM279" s="111"/>
      <c r="PN279" s="111"/>
      <c r="PO279" s="111"/>
      <c r="PP279" s="111"/>
      <c r="PQ279" s="111"/>
      <c r="PR279" s="111"/>
      <c r="PS279" s="111"/>
      <c r="PT279" s="111"/>
      <c r="PU279" s="111"/>
      <c r="PV279" s="111"/>
      <c r="PW279" s="111"/>
      <c r="PX279" s="111"/>
      <c r="PY279" s="111"/>
      <c r="PZ279" s="111"/>
      <c r="QA279" s="111"/>
      <c r="QB279" s="111"/>
      <c r="QC279" s="111"/>
      <c r="QD279" s="111"/>
      <c r="QE279" s="111"/>
      <c r="QF279" s="111"/>
      <c r="QG279" s="111"/>
      <c r="QH279" s="111"/>
      <c r="QI279" s="111"/>
      <c r="QJ279" s="111"/>
      <c r="QK279" s="111"/>
      <c r="QL279" s="111"/>
      <c r="QM279" s="111"/>
      <c r="QN279" s="111"/>
      <c r="QO279" s="111"/>
      <c r="QP279" s="111"/>
      <c r="QQ279" s="111"/>
      <c r="QR279" s="111"/>
      <c r="QS279" s="111"/>
      <c r="QT279" s="111"/>
      <c r="QU279" s="111"/>
      <c r="QV279" s="111"/>
      <c r="QW279" s="111"/>
      <c r="QX279" s="111"/>
      <c r="QY279" s="111"/>
      <c r="QZ279" s="111"/>
      <c r="RA279" s="111"/>
      <c r="RB279" s="111"/>
      <c r="RC279" s="111"/>
      <c r="RD279" s="111"/>
      <c r="RE279" s="111"/>
      <c r="RF279" s="111"/>
      <c r="RG279" s="111"/>
      <c r="RH279" s="111"/>
      <c r="RI279" s="111"/>
      <c r="RJ279" s="111"/>
      <c r="RK279" s="111"/>
      <c r="RL279" s="111"/>
      <c r="RM279" s="111"/>
      <c r="RN279" s="111"/>
      <c r="RO279" s="111"/>
      <c r="RP279" s="111"/>
      <c r="RQ279" s="111"/>
      <c r="RR279" s="111"/>
      <c r="RS279" s="111"/>
      <c r="RT279" s="111"/>
      <c r="RU279" s="111"/>
      <c r="RV279" s="111"/>
      <c r="RW279" s="111"/>
      <c r="RX279" s="111"/>
      <c r="RY279" s="111"/>
      <c r="RZ279" s="111"/>
      <c r="SA279" s="111"/>
      <c r="SB279" s="111"/>
      <c r="SC279" s="111"/>
      <c r="SD279" s="111"/>
      <c r="SE279" s="111"/>
      <c r="SF279" s="111"/>
      <c r="SG279" s="111"/>
      <c r="SH279" s="111"/>
      <c r="SI279" s="111"/>
      <c r="SJ279" s="111"/>
      <c r="SK279" s="111"/>
      <c r="SL279" s="111"/>
      <c r="SM279" s="111"/>
      <c r="SN279" s="111"/>
      <c r="SO279" s="111"/>
      <c r="SP279" s="111"/>
      <c r="SQ279" s="111"/>
      <c r="SR279" s="111"/>
      <c r="SS279" s="111"/>
      <c r="ST279" s="111"/>
      <c r="SU279" s="111"/>
      <c r="SV279" s="111"/>
      <c r="SW279" s="111"/>
      <c r="SX279" s="111"/>
      <c r="SY279" s="111"/>
      <c r="SZ279" s="111"/>
      <c r="TA279" s="111"/>
      <c r="TB279" s="111"/>
      <c r="TC279" s="111"/>
      <c r="TD279" s="111"/>
      <c r="TE279" s="111"/>
      <c r="TF279" s="111"/>
      <c r="TG279" s="111"/>
      <c r="TH279" s="111"/>
      <c r="TI279" s="111"/>
      <c r="TJ279" s="111"/>
      <c r="TK279" s="111"/>
      <c r="TL279" s="111"/>
      <c r="TM279" s="111"/>
      <c r="TN279" s="111"/>
    </row>
    <row r="280" spans="1:534" x14ac:dyDescent="0.2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7"/>
      <c r="CC280" s="117"/>
      <c r="CD280" s="111"/>
      <c r="CE280" s="111"/>
      <c r="CF280" s="111"/>
      <c r="CG280" s="117"/>
      <c r="CH280" s="117"/>
      <c r="CI280" s="111"/>
      <c r="CJ280" s="111"/>
      <c r="CK280" s="111"/>
      <c r="CL280" s="117"/>
      <c r="CM280" s="111"/>
      <c r="CN280" s="117"/>
      <c r="CO280" s="117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  <c r="DJ280" s="111"/>
      <c r="DK280" s="111"/>
      <c r="DL280" s="111"/>
      <c r="DM280" s="111"/>
      <c r="DN280" s="111"/>
      <c r="DO280" s="111"/>
      <c r="DP280" s="111"/>
      <c r="DQ280" s="111"/>
      <c r="DR280" s="111"/>
      <c r="DS280" s="111"/>
      <c r="DT280" s="111"/>
      <c r="DU280" s="111"/>
      <c r="DV280" s="111"/>
      <c r="DW280" s="111"/>
      <c r="DX280" s="111"/>
      <c r="DY280" s="111"/>
      <c r="DZ280" s="111"/>
      <c r="EA280" s="111"/>
      <c r="EB280" s="111"/>
      <c r="EC280" s="111"/>
      <c r="ED280" s="111"/>
      <c r="EE280" s="111"/>
      <c r="EF280" s="111"/>
      <c r="EG280" s="111"/>
      <c r="EH280" s="111"/>
      <c r="EI280" s="111"/>
      <c r="EJ280" s="111"/>
      <c r="EK280" s="111"/>
      <c r="EL280" s="111"/>
      <c r="EM280" s="111"/>
      <c r="EN280" s="111"/>
      <c r="EO280" s="111"/>
      <c r="EP280" s="111"/>
      <c r="EQ280" s="111"/>
      <c r="ER280" s="111"/>
      <c r="ES280" s="111"/>
      <c r="ET280" s="111"/>
      <c r="EU280" s="111"/>
      <c r="EV280" s="111"/>
      <c r="EW280" s="111"/>
      <c r="EX280" s="111"/>
      <c r="EY280" s="111"/>
      <c r="EZ280" s="111"/>
      <c r="FA280" s="111"/>
      <c r="FB280" s="111"/>
      <c r="FC280" s="111"/>
      <c r="FD280" s="111"/>
      <c r="FE280" s="111"/>
      <c r="FF280" s="111"/>
      <c r="FG280" s="111"/>
      <c r="FH280" s="111"/>
      <c r="FI280" s="111"/>
      <c r="FJ280" s="111"/>
      <c r="FK280" s="111"/>
      <c r="FL280" s="111"/>
      <c r="FM280" s="111"/>
      <c r="FN280" s="111"/>
      <c r="FO280" s="111"/>
      <c r="FP280" s="111"/>
      <c r="FQ280" s="111"/>
      <c r="FR280" s="111"/>
      <c r="FS280" s="111"/>
      <c r="FT280" s="111"/>
      <c r="FU280" s="111"/>
      <c r="FV280" s="111"/>
      <c r="FW280" s="111"/>
      <c r="FX280" s="111"/>
      <c r="FY280" s="111"/>
      <c r="FZ280" s="111"/>
      <c r="GA280" s="111"/>
      <c r="GB280" s="111"/>
      <c r="GC280" s="111"/>
      <c r="GD280" s="111"/>
      <c r="GE280" s="111"/>
      <c r="GF280" s="111"/>
      <c r="GG280" s="111"/>
      <c r="GH280" s="111"/>
      <c r="GI280" s="111"/>
      <c r="GJ280" s="111"/>
      <c r="GK280" s="111"/>
      <c r="GL280" s="111"/>
      <c r="GM280" s="111"/>
      <c r="GN280" s="111"/>
      <c r="GO280" s="111"/>
      <c r="GP280" s="111"/>
      <c r="GQ280" s="111"/>
      <c r="GR280" s="111"/>
      <c r="GS280" s="111"/>
      <c r="GT280" s="111"/>
      <c r="GU280" s="111"/>
      <c r="GV280" s="111"/>
      <c r="GW280" s="111"/>
      <c r="GX280" s="111"/>
      <c r="GY280" s="111"/>
      <c r="GZ280" s="111"/>
      <c r="HA280" s="111"/>
      <c r="HB280" s="111"/>
      <c r="HC280" s="111"/>
      <c r="HD280" s="111"/>
      <c r="HE280" s="111"/>
      <c r="HF280" s="111"/>
      <c r="HG280" s="116"/>
      <c r="HH280" s="111"/>
      <c r="HI280" s="111"/>
      <c r="HJ280" s="111"/>
      <c r="HK280" s="111"/>
      <c r="HL280" s="111"/>
      <c r="HM280" s="111"/>
      <c r="HN280" s="111"/>
      <c r="HO280" s="111"/>
      <c r="HP280" s="111"/>
      <c r="HQ280" s="111"/>
      <c r="HR280" s="111"/>
      <c r="HS280" s="111"/>
      <c r="HT280" s="111"/>
      <c r="HU280" s="111"/>
      <c r="HV280" s="111"/>
      <c r="HW280" s="111"/>
      <c r="HX280" s="111"/>
      <c r="HY280" s="111"/>
      <c r="HZ280" s="111"/>
      <c r="IA280" s="111"/>
      <c r="IB280" s="111"/>
      <c r="IC280" s="111"/>
      <c r="ID280" s="111"/>
      <c r="IE280" s="111"/>
      <c r="IF280" s="111"/>
      <c r="IG280" s="111"/>
      <c r="IH280" s="111"/>
      <c r="II280" s="111"/>
      <c r="IJ280" s="111"/>
      <c r="IK280" s="111"/>
      <c r="IL280" s="111"/>
      <c r="IM280" s="111"/>
      <c r="IN280" s="111"/>
      <c r="IO280" s="111"/>
      <c r="IP280" s="111"/>
      <c r="IQ280" s="111"/>
      <c r="IR280" s="111"/>
      <c r="IS280" s="111"/>
      <c r="IT280" s="111"/>
      <c r="IU280" s="111"/>
      <c r="IV280" s="111"/>
      <c r="IW280" s="111"/>
      <c r="IX280" s="111"/>
      <c r="IY280" s="111"/>
      <c r="IZ280" s="111"/>
      <c r="JA280" s="111"/>
      <c r="JB280" s="111"/>
      <c r="JC280" s="111"/>
      <c r="JD280" s="111"/>
      <c r="JE280" s="111"/>
      <c r="JF280" s="111"/>
      <c r="JG280" s="111"/>
      <c r="JH280" s="111"/>
      <c r="JI280" s="111"/>
      <c r="JJ280" s="111"/>
      <c r="JK280" s="111"/>
      <c r="JL280" s="111"/>
      <c r="JM280" s="111"/>
      <c r="JN280" s="111"/>
      <c r="JO280" s="111"/>
      <c r="JP280" s="111"/>
      <c r="JQ280" s="111"/>
      <c r="JR280" s="111"/>
      <c r="JS280" s="111"/>
      <c r="JT280" s="111"/>
      <c r="JU280" s="111"/>
      <c r="JV280" s="111"/>
      <c r="JW280" s="111"/>
      <c r="JX280" s="111"/>
      <c r="JY280" s="111"/>
      <c r="JZ280" s="111"/>
      <c r="KA280" s="111"/>
      <c r="KB280" s="111"/>
      <c r="KC280" s="111"/>
      <c r="KD280" s="111"/>
      <c r="KE280" s="111"/>
      <c r="KF280" s="111"/>
      <c r="KG280" s="111"/>
      <c r="KH280" s="111"/>
      <c r="KI280" s="111"/>
      <c r="KJ280" s="111"/>
      <c r="KK280" s="111"/>
      <c r="KL280" s="111"/>
      <c r="KM280" s="111"/>
      <c r="KN280" s="111"/>
      <c r="KO280" s="111"/>
      <c r="KP280" s="111"/>
      <c r="KQ280" s="111"/>
      <c r="KR280" s="111"/>
      <c r="KS280" s="111"/>
      <c r="KT280" s="111"/>
      <c r="KU280" s="111"/>
      <c r="KV280" s="111"/>
      <c r="KW280" s="111"/>
      <c r="KX280" s="111"/>
      <c r="KY280" s="111"/>
      <c r="KZ280" s="111"/>
      <c r="LA280" s="111"/>
      <c r="LB280" s="111"/>
      <c r="LC280" s="111"/>
      <c r="LD280" s="111"/>
      <c r="LE280" s="111"/>
      <c r="LF280" s="111"/>
      <c r="LG280" s="111"/>
      <c r="LH280" s="111"/>
      <c r="LI280" s="111"/>
      <c r="LJ280" s="111"/>
      <c r="LK280" s="111"/>
      <c r="LL280" s="111"/>
      <c r="LM280" s="111"/>
      <c r="LN280" s="111"/>
      <c r="LO280" s="111"/>
      <c r="LP280" s="111"/>
      <c r="LQ280" s="111"/>
      <c r="LR280" s="111"/>
      <c r="LS280" s="111"/>
      <c r="LT280" s="111"/>
      <c r="LU280" s="111"/>
      <c r="LV280" s="111"/>
      <c r="LW280" s="111"/>
      <c r="LX280" s="111"/>
      <c r="LY280" s="111"/>
      <c r="LZ280" s="111"/>
      <c r="MA280" s="111"/>
      <c r="MB280" s="111"/>
      <c r="MC280" s="111"/>
      <c r="MD280" s="111"/>
      <c r="ME280" s="111"/>
      <c r="MF280" s="111"/>
      <c r="MG280" s="111"/>
      <c r="MH280" s="111"/>
      <c r="MI280" s="111"/>
      <c r="MJ280" s="111"/>
      <c r="MK280" s="111"/>
      <c r="ML280" s="111"/>
      <c r="MM280" s="111"/>
      <c r="MN280" s="111"/>
      <c r="MO280" s="111"/>
      <c r="MP280" s="111"/>
      <c r="MQ280" s="111"/>
      <c r="MR280" s="111"/>
      <c r="MS280" s="111"/>
      <c r="MT280" s="111"/>
      <c r="MU280" s="111"/>
      <c r="MV280" s="111"/>
      <c r="MW280" s="111"/>
      <c r="MX280" s="111"/>
      <c r="MY280" s="111"/>
      <c r="MZ280" s="111"/>
      <c r="NA280" s="111"/>
      <c r="NB280" s="111"/>
      <c r="NC280" s="111"/>
      <c r="ND280" s="111"/>
      <c r="NE280" s="111"/>
      <c r="NF280" s="111"/>
      <c r="NG280" s="111"/>
      <c r="NH280" s="111"/>
      <c r="NI280" s="111"/>
      <c r="NJ280" s="111"/>
      <c r="NK280" s="111"/>
      <c r="NL280" s="111"/>
      <c r="NM280" s="111"/>
      <c r="NN280" s="111"/>
      <c r="NO280" s="111"/>
      <c r="NP280" s="111"/>
      <c r="NQ280" s="111"/>
      <c r="NR280" s="111"/>
      <c r="NS280" s="111"/>
      <c r="NT280" s="111"/>
      <c r="NU280" s="111"/>
      <c r="NV280" s="111"/>
      <c r="NW280" s="111"/>
      <c r="NX280" s="111"/>
      <c r="NY280" s="111"/>
      <c r="NZ280" s="111"/>
      <c r="OA280" s="111"/>
      <c r="OB280" s="111"/>
      <c r="OC280" s="111"/>
      <c r="OD280" s="111"/>
      <c r="OE280" s="111"/>
      <c r="OF280" s="111"/>
      <c r="OG280" s="111"/>
      <c r="OH280" s="111"/>
      <c r="OI280" s="111"/>
      <c r="OJ280" s="111"/>
      <c r="OK280" s="111"/>
      <c r="OL280" s="111"/>
      <c r="OM280" s="111"/>
      <c r="ON280" s="111"/>
      <c r="OO280" s="111"/>
      <c r="OP280" s="111"/>
      <c r="OQ280" s="111"/>
      <c r="OR280" s="111"/>
      <c r="OS280" s="111"/>
      <c r="OT280" s="111"/>
      <c r="OU280" s="111"/>
      <c r="OV280" s="111"/>
      <c r="OW280" s="111"/>
      <c r="OX280" s="111"/>
      <c r="OY280" s="111"/>
      <c r="OZ280" s="111"/>
      <c r="PA280" s="111"/>
      <c r="PB280" s="111"/>
      <c r="PC280" s="111"/>
      <c r="PD280" s="111"/>
      <c r="PE280" s="111"/>
      <c r="PF280" s="111"/>
      <c r="PG280" s="111"/>
      <c r="PH280" s="111"/>
      <c r="PI280" s="111"/>
      <c r="PJ280" s="111"/>
      <c r="PK280" s="111"/>
      <c r="PL280" s="111"/>
      <c r="PM280" s="111"/>
      <c r="PN280" s="111"/>
      <c r="PO280" s="111"/>
      <c r="PP280" s="111"/>
      <c r="PQ280" s="111"/>
      <c r="PR280" s="111"/>
      <c r="PS280" s="111"/>
      <c r="PT280" s="111"/>
      <c r="PU280" s="111"/>
      <c r="PV280" s="111"/>
      <c r="PW280" s="111"/>
      <c r="PX280" s="111"/>
      <c r="PY280" s="111"/>
      <c r="PZ280" s="111"/>
      <c r="QA280" s="111"/>
      <c r="QB280" s="111"/>
      <c r="QC280" s="111"/>
      <c r="QD280" s="111"/>
      <c r="QE280" s="111"/>
      <c r="QF280" s="111"/>
      <c r="QG280" s="111"/>
      <c r="QH280" s="111"/>
      <c r="QI280" s="111"/>
      <c r="QJ280" s="111"/>
      <c r="QK280" s="111"/>
      <c r="QL280" s="111"/>
      <c r="QM280" s="111"/>
      <c r="QN280" s="111"/>
      <c r="QO280" s="111"/>
      <c r="QP280" s="111"/>
      <c r="QQ280" s="111"/>
      <c r="QR280" s="111"/>
      <c r="QS280" s="111"/>
      <c r="QT280" s="111"/>
      <c r="QU280" s="111"/>
      <c r="QV280" s="111"/>
      <c r="QW280" s="111"/>
      <c r="QX280" s="111"/>
      <c r="QY280" s="111"/>
      <c r="QZ280" s="111"/>
      <c r="RA280" s="111"/>
      <c r="RB280" s="111"/>
      <c r="RC280" s="111"/>
      <c r="RD280" s="111"/>
      <c r="RE280" s="111"/>
      <c r="RF280" s="111"/>
      <c r="RG280" s="111"/>
      <c r="RH280" s="111"/>
      <c r="RI280" s="111"/>
      <c r="RJ280" s="111"/>
      <c r="RK280" s="111"/>
      <c r="RL280" s="111"/>
      <c r="RM280" s="111"/>
      <c r="RN280" s="111"/>
      <c r="RO280" s="111"/>
      <c r="RP280" s="111"/>
      <c r="RQ280" s="111"/>
      <c r="RR280" s="111"/>
      <c r="RS280" s="111"/>
      <c r="RT280" s="111"/>
      <c r="RU280" s="111"/>
      <c r="RV280" s="111"/>
      <c r="RW280" s="111"/>
      <c r="RX280" s="111"/>
      <c r="RY280" s="111"/>
      <c r="RZ280" s="111"/>
      <c r="SA280" s="111"/>
      <c r="SB280" s="111"/>
      <c r="SC280" s="111"/>
      <c r="SD280" s="111"/>
      <c r="SE280" s="111"/>
      <c r="SF280" s="111"/>
      <c r="SG280" s="111"/>
      <c r="SH280" s="111"/>
      <c r="SI280" s="111"/>
      <c r="SJ280" s="111"/>
      <c r="SK280" s="111"/>
      <c r="SL280" s="111"/>
      <c r="SM280" s="111"/>
      <c r="SN280" s="111"/>
      <c r="SO280" s="111"/>
      <c r="SP280" s="111"/>
      <c r="SQ280" s="111"/>
      <c r="SR280" s="111"/>
      <c r="SS280" s="111"/>
      <c r="ST280" s="111"/>
      <c r="SU280" s="111"/>
      <c r="SV280" s="111"/>
      <c r="SW280" s="111"/>
      <c r="SX280" s="111"/>
      <c r="SY280" s="111"/>
      <c r="SZ280" s="111"/>
      <c r="TA280" s="111"/>
      <c r="TB280" s="111"/>
      <c r="TC280" s="111"/>
      <c r="TD280" s="111"/>
      <c r="TE280" s="111"/>
      <c r="TF280" s="111"/>
      <c r="TG280" s="111"/>
      <c r="TH280" s="111"/>
      <c r="TI280" s="111"/>
      <c r="TJ280" s="111"/>
      <c r="TK280" s="111"/>
      <c r="TL280" s="111"/>
      <c r="TM280" s="111"/>
      <c r="TN280" s="111"/>
    </row>
    <row r="281" spans="1:534" x14ac:dyDescent="0.2">
      <c r="A281" s="111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7"/>
      <c r="CC281" s="117"/>
      <c r="CD281" s="111"/>
      <c r="CE281" s="111"/>
      <c r="CF281" s="111"/>
      <c r="CG281" s="117"/>
      <c r="CH281" s="117"/>
      <c r="CI281" s="111"/>
      <c r="CJ281" s="111"/>
      <c r="CK281" s="111"/>
      <c r="CL281" s="117"/>
      <c r="CM281" s="111"/>
      <c r="CN281" s="117"/>
      <c r="CO281" s="117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  <c r="DJ281" s="111"/>
      <c r="DK281" s="111"/>
      <c r="DL281" s="111"/>
      <c r="DM281" s="111"/>
      <c r="DN281" s="111"/>
      <c r="DO281" s="111"/>
      <c r="DP281" s="111"/>
      <c r="DQ281" s="111"/>
      <c r="DR281" s="111"/>
      <c r="DS281" s="111"/>
      <c r="DT281" s="111"/>
      <c r="DU281" s="111"/>
      <c r="DV281" s="111"/>
      <c r="DW281" s="111"/>
      <c r="DX281" s="111"/>
      <c r="DY281" s="111"/>
      <c r="DZ281" s="111"/>
      <c r="EA281" s="111"/>
      <c r="EB281" s="111"/>
      <c r="EC281" s="111"/>
      <c r="ED281" s="111"/>
      <c r="EE281" s="111"/>
      <c r="EF281" s="111"/>
      <c r="EG281" s="111"/>
      <c r="EH281" s="111"/>
      <c r="EI281" s="111"/>
      <c r="EJ281" s="111"/>
      <c r="EK281" s="111"/>
      <c r="EL281" s="111"/>
      <c r="EM281" s="111"/>
      <c r="EN281" s="111"/>
      <c r="EO281" s="111"/>
      <c r="EP281" s="111"/>
      <c r="EQ281" s="111"/>
      <c r="ER281" s="111"/>
      <c r="ES281" s="111"/>
      <c r="ET281" s="111"/>
      <c r="EU281" s="111"/>
      <c r="EV281" s="111"/>
      <c r="EW281" s="111"/>
      <c r="EX281" s="111"/>
      <c r="EY281" s="111"/>
      <c r="EZ281" s="111"/>
      <c r="FA281" s="111"/>
      <c r="FB281" s="111"/>
      <c r="FC281" s="111"/>
      <c r="FD281" s="111"/>
      <c r="FE281" s="111"/>
      <c r="FF281" s="111"/>
      <c r="FG281" s="111"/>
      <c r="FH281" s="111"/>
      <c r="FI281" s="111"/>
      <c r="FJ281" s="111"/>
      <c r="FK281" s="111"/>
      <c r="FL281" s="111"/>
      <c r="FM281" s="111"/>
      <c r="FN281" s="111"/>
      <c r="FO281" s="111"/>
      <c r="FP281" s="111"/>
      <c r="FQ281" s="111"/>
      <c r="FR281" s="111"/>
      <c r="FS281" s="111"/>
      <c r="FT281" s="111"/>
      <c r="FU281" s="111"/>
      <c r="FV281" s="111"/>
      <c r="FW281" s="111"/>
      <c r="FX281" s="111"/>
      <c r="FY281" s="111"/>
      <c r="FZ281" s="111"/>
      <c r="GA281" s="111"/>
      <c r="GB281" s="111"/>
      <c r="GC281" s="111"/>
      <c r="GD281" s="111"/>
      <c r="GE281" s="111"/>
      <c r="GF281" s="111"/>
      <c r="GG281" s="111"/>
      <c r="GH281" s="111"/>
      <c r="GI281" s="111"/>
      <c r="GJ281" s="111"/>
      <c r="GK281" s="111"/>
      <c r="GL281" s="111"/>
      <c r="GM281" s="111"/>
      <c r="GN281" s="111"/>
      <c r="GO281" s="111"/>
      <c r="GP281" s="111"/>
      <c r="GQ281" s="111"/>
      <c r="GR281" s="111"/>
      <c r="GS281" s="111"/>
      <c r="GT281" s="111"/>
      <c r="GU281" s="111"/>
      <c r="GV281" s="111"/>
      <c r="GW281" s="111"/>
      <c r="GX281" s="111"/>
      <c r="GY281" s="111"/>
      <c r="GZ281" s="111"/>
      <c r="HA281" s="111"/>
      <c r="HB281" s="111"/>
      <c r="HC281" s="111"/>
      <c r="HD281" s="111"/>
      <c r="HE281" s="111"/>
      <c r="HF281" s="111"/>
      <c r="HG281" s="116"/>
      <c r="HH281" s="111"/>
      <c r="HI281" s="111"/>
      <c r="HJ281" s="111"/>
      <c r="HK281" s="111"/>
      <c r="HL281" s="111"/>
      <c r="HM281" s="111"/>
      <c r="HN281" s="111"/>
      <c r="HO281" s="111"/>
      <c r="HP281" s="111"/>
      <c r="HQ281" s="111"/>
      <c r="HR281" s="111"/>
      <c r="HS281" s="111"/>
      <c r="HT281" s="111"/>
      <c r="HU281" s="111"/>
      <c r="HV281" s="111"/>
      <c r="HW281" s="111"/>
      <c r="HX281" s="111"/>
      <c r="HY281" s="111"/>
      <c r="HZ281" s="111"/>
      <c r="IA281" s="111"/>
      <c r="IB281" s="111"/>
      <c r="IC281" s="111"/>
      <c r="ID281" s="111"/>
      <c r="IE281" s="111"/>
      <c r="IF281" s="111"/>
      <c r="IG281" s="111"/>
      <c r="IH281" s="111"/>
      <c r="II281" s="111"/>
      <c r="IJ281" s="111"/>
      <c r="IK281" s="111"/>
      <c r="IL281" s="111"/>
      <c r="IM281" s="111"/>
      <c r="IN281" s="111"/>
      <c r="IO281" s="111"/>
      <c r="IP281" s="111"/>
      <c r="IQ281" s="111"/>
      <c r="IR281" s="111"/>
      <c r="IS281" s="111"/>
      <c r="IT281" s="111"/>
      <c r="IU281" s="111"/>
      <c r="IV281" s="111"/>
      <c r="IW281" s="111"/>
      <c r="IX281" s="111"/>
      <c r="IY281" s="111"/>
      <c r="IZ281" s="111"/>
      <c r="JA281" s="111"/>
      <c r="JB281" s="111"/>
      <c r="JC281" s="111"/>
      <c r="JD281" s="111"/>
      <c r="JE281" s="111"/>
      <c r="JF281" s="111"/>
      <c r="JG281" s="111"/>
      <c r="JH281" s="111"/>
      <c r="JI281" s="111"/>
      <c r="JJ281" s="111"/>
      <c r="JK281" s="111"/>
      <c r="JL281" s="111"/>
      <c r="JM281" s="111"/>
      <c r="JN281" s="111"/>
      <c r="JO281" s="111"/>
      <c r="JP281" s="111"/>
      <c r="JQ281" s="111"/>
      <c r="JR281" s="111"/>
      <c r="JS281" s="111"/>
      <c r="JT281" s="111"/>
      <c r="JU281" s="111"/>
      <c r="JV281" s="111"/>
      <c r="JW281" s="111"/>
      <c r="JX281" s="111"/>
      <c r="JY281" s="111"/>
      <c r="JZ281" s="111"/>
      <c r="KA281" s="111"/>
      <c r="KB281" s="111"/>
      <c r="KC281" s="111"/>
      <c r="KD281" s="111"/>
      <c r="KE281" s="111"/>
      <c r="KF281" s="111"/>
      <c r="KG281" s="111"/>
      <c r="KH281" s="111"/>
      <c r="KI281" s="111"/>
      <c r="KJ281" s="111"/>
      <c r="KK281" s="111"/>
      <c r="KL281" s="111"/>
      <c r="KM281" s="111"/>
      <c r="KN281" s="111"/>
      <c r="KO281" s="111"/>
      <c r="KP281" s="111"/>
      <c r="KQ281" s="111"/>
      <c r="KR281" s="111"/>
      <c r="KS281" s="111"/>
      <c r="KT281" s="111"/>
      <c r="KU281" s="111"/>
      <c r="KV281" s="111"/>
      <c r="KW281" s="111"/>
      <c r="KX281" s="111"/>
      <c r="KY281" s="111"/>
      <c r="KZ281" s="111"/>
      <c r="LA281" s="111"/>
      <c r="LB281" s="111"/>
      <c r="LC281" s="111"/>
      <c r="LD281" s="111"/>
      <c r="LE281" s="111"/>
      <c r="LF281" s="111"/>
      <c r="LG281" s="111"/>
      <c r="LH281" s="111"/>
      <c r="LI281" s="111"/>
      <c r="LJ281" s="111"/>
      <c r="LK281" s="111"/>
      <c r="LL281" s="111"/>
      <c r="LM281" s="111"/>
      <c r="LN281" s="111"/>
      <c r="LO281" s="111"/>
      <c r="LP281" s="111"/>
      <c r="LQ281" s="111"/>
      <c r="LR281" s="111"/>
      <c r="LS281" s="111"/>
      <c r="LT281" s="111"/>
      <c r="LU281" s="111"/>
      <c r="LV281" s="111"/>
      <c r="LW281" s="111"/>
      <c r="LX281" s="111"/>
      <c r="LY281" s="111"/>
      <c r="LZ281" s="111"/>
      <c r="MA281" s="111"/>
      <c r="MB281" s="111"/>
      <c r="MC281" s="111"/>
      <c r="MD281" s="111"/>
      <c r="ME281" s="111"/>
      <c r="MF281" s="111"/>
      <c r="MG281" s="111"/>
      <c r="MH281" s="111"/>
      <c r="MI281" s="111"/>
      <c r="MJ281" s="111"/>
      <c r="MK281" s="111"/>
      <c r="ML281" s="111"/>
      <c r="MM281" s="111"/>
      <c r="MN281" s="111"/>
      <c r="MO281" s="111"/>
      <c r="MP281" s="111"/>
      <c r="MQ281" s="111"/>
      <c r="MR281" s="111"/>
      <c r="MS281" s="111"/>
      <c r="MT281" s="111"/>
      <c r="MU281" s="111"/>
      <c r="MV281" s="111"/>
      <c r="MW281" s="111"/>
      <c r="MX281" s="111"/>
      <c r="MY281" s="111"/>
      <c r="MZ281" s="111"/>
      <c r="NA281" s="111"/>
      <c r="NB281" s="111"/>
      <c r="NC281" s="111"/>
      <c r="ND281" s="111"/>
      <c r="NE281" s="111"/>
      <c r="NF281" s="111"/>
      <c r="NG281" s="111"/>
      <c r="NH281" s="111"/>
      <c r="NI281" s="111"/>
      <c r="NJ281" s="111"/>
      <c r="NK281" s="111"/>
      <c r="NL281" s="111"/>
      <c r="NM281" s="111"/>
      <c r="NN281" s="111"/>
      <c r="NO281" s="111"/>
      <c r="NP281" s="111"/>
      <c r="NQ281" s="111"/>
      <c r="NR281" s="111"/>
      <c r="NS281" s="111"/>
      <c r="NT281" s="111"/>
      <c r="NU281" s="111"/>
      <c r="NV281" s="111"/>
      <c r="NW281" s="111"/>
      <c r="NX281" s="111"/>
      <c r="NY281" s="111"/>
      <c r="NZ281" s="111"/>
      <c r="OA281" s="111"/>
      <c r="OB281" s="111"/>
      <c r="OC281" s="111"/>
      <c r="OD281" s="111"/>
      <c r="OE281" s="111"/>
      <c r="OF281" s="111"/>
      <c r="OG281" s="111"/>
      <c r="OH281" s="111"/>
      <c r="OI281" s="111"/>
      <c r="OJ281" s="111"/>
      <c r="OK281" s="111"/>
      <c r="OL281" s="111"/>
      <c r="OM281" s="111"/>
      <c r="ON281" s="111"/>
      <c r="OO281" s="111"/>
      <c r="OP281" s="111"/>
      <c r="OQ281" s="111"/>
      <c r="OR281" s="111"/>
      <c r="OS281" s="111"/>
      <c r="OT281" s="111"/>
      <c r="OU281" s="111"/>
      <c r="OV281" s="111"/>
      <c r="OW281" s="111"/>
      <c r="OX281" s="111"/>
      <c r="OY281" s="111"/>
      <c r="OZ281" s="111"/>
      <c r="PA281" s="111"/>
      <c r="PB281" s="111"/>
      <c r="PC281" s="111"/>
      <c r="PD281" s="111"/>
      <c r="PE281" s="111"/>
      <c r="PF281" s="111"/>
      <c r="PG281" s="111"/>
      <c r="PH281" s="111"/>
      <c r="PI281" s="111"/>
      <c r="PJ281" s="111"/>
      <c r="PK281" s="111"/>
      <c r="PL281" s="111"/>
      <c r="PM281" s="111"/>
      <c r="PN281" s="111"/>
      <c r="PO281" s="111"/>
      <c r="PP281" s="111"/>
      <c r="PQ281" s="111"/>
      <c r="PR281" s="111"/>
      <c r="PS281" s="111"/>
      <c r="PT281" s="111"/>
      <c r="PU281" s="111"/>
      <c r="PV281" s="111"/>
      <c r="PW281" s="111"/>
      <c r="PX281" s="111"/>
      <c r="PY281" s="111"/>
      <c r="PZ281" s="111"/>
      <c r="QA281" s="111"/>
      <c r="QB281" s="111"/>
      <c r="QC281" s="111"/>
      <c r="QD281" s="111"/>
      <c r="QE281" s="111"/>
      <c r="QF281" s="111"/>
      <c r="QG281" s="111"/>
      <c r="QH281" s="111"/>
      <c r="QI281" s="111"/>
      <c r="QJ281" s="111"/>
      <c r="QK281" s="111"/>
      <c r="QL281" s="111"/>
      <c r="QM281" s="111"/>
      <c r="QN281" s="111"/>
      <c r="QO281" s="111"/>
      <c r="QP281" s="111"/>
      <c r="QQ281" s="111"/>
      <c r="QR281" s="111"/>
      <c r="QS281" s="111"/>
      <c r="QT281" s="111"/>
      <c r="QU281" s="111"/>
      <c r="QV281" s="111"/>
      <c r="QW281" s="111"/>
      <c r="QX281" s="111"/>
      <c r="QY281" s="111"/>
      <c r="QZ281" s="111"/>
      <c r="RA281" s="111"/>
      <c r="RB281" s="111"/>
      <c r="RC281" s="111"/>
      <c r="RD281" s="111"/>
      <c r="RE281" s="111"/>
      <c r="RF281" s="111"/>
      <c r="RG281" s="111"/>
      <c r="RH281" s="111"/>
      <c r="RI281" s="111"/>
      <c r="RJ281" s="111"/>
      <c r="RK281" s="111"/>
      <c r="RL281" s="111"/>
      <c r="RM281" s="111"/>
      <c r="RN281" s="111"/>
      <c r="RO281" s="111"/>
      <c r="RP281" s="111"/>
      <c r="RQ281" s="111"/>
      <c r="RR281" s="111"/>
      <c r="RS281" s="111"/>
      <c r="RT281" s="111"/>
      <c r="RU281" s="111"/>
      <c r="RV281" s="111"/>
      <c r="RW281" s="111"/>
      <c r="RX281" s="111"/>
      <c r="RY281" s="111"/>
      <c r="RZ281" s="111"/>
      <c r="SA281" s="111"/>
      <c r="SB281" s="111"/>
      <c r="SC281" s="111"/>
      <c r="SD281" s="111"/>
      <c r="SE281" s="111"/>
      <c r="SF281" s="111"/>
      <c r="SG281" s="111"/>
      <c r="SH281" s="111"/>
      <c r="SI281" s="111"/>
      <c r="SJ281" s="111"/>
      <c r="SK281" s="111"/>
      <c r="SL281" s="111"/>
      <c r="SM281" s="111"/>
      <c r="SN281" s="111"/>
      <c r="SO281" s="111"/>
      <c r="SP281" s="111"/>
      <c r="SQ281" s="111"/>
      <c r="SR281" s="111"/>
      <c r="SS281" s="111"/>
      <c r="ST281" s="111"/>
      <c r="SU281" s="111"/>
      <c r="SV281" s="111"/>
      <c r="SW281" s="111"/>
      <c r="SX281" s="111"/>
      <c r="SY281" s="111"/>
      <c r="SZ281" s="111"/>
      <c r="TA281" s="111"/>
      <c r="TB281" s="111"/>
      <c r="TC281" s="111"/>
      <c r="TD281" s="111"/>
      <c r="TE281" s="111"/>
      <c r="TF281" s="111"/>
      <c r="TG281" s="111"/>
      <c r="TH281" s="111"/>
      <c r="TI281" s="111"/>
      <c r="TJ281" s="111"/>
      <c r="TK281" s="111"/>
      <c r="TL281" s="111"/>
      <c r="TM281" s="111"/>
      <c r="TN281" s="111"/>
    </row>
    <row r="282" spans="1:534" x14ac:dyDescent="0.2">
      <c r="A282" s="111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7"/>
      <c r="CC282" s="117"/>
      <c r="CD282" s="111"/>
      <c r="CE282" s="111"/>
      <c r="CF282" s="111"/>
      <c r="CG282" s="117"/>
      <c r="CH282" s="117"/>
      <c r="CI282" s="111"/>
      <c r="CJ282" s="111"/>
      <c r="CK282" s="111"/>
      <c r="CL282" s="117"/>
      <c r="CM282" s="111"/>
      <c r="CN282" s="117"/>
      <c r="CO282" s="117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  <c r="DJ282" s="111"/>
      <c r="DK282" s="111"/>
      <c r="DL282" s="111"/>
      <c r="DM282" s="111"/>
      <c r="DN282" s="111"/>
      <c r="DO282" s="111"/>
      <c r="DP282" s="111"/>
      <c r="DQ282" s="111"/>
      <c r="DR282" s="111"/>
      <c r="DS282" s="111"/>
      <c r="DT282" s="111"/>
      <c r="DU282" s="111"/>
      <c r="DV282" s="111"/>
      <c r="DW282" s="111"/>
      <c r="DX282" s="111"/>
      <c r="DY282" s="111"/>
      <c r="DZ282" s="111"/>
      <c r="EA282" s="111"/>
      <c r="EB282" s="111"/>
      <c r="EC282" s="111"/>
      <c r="ED282" s="111"/>
      <c r="EE282" s="111"/>
      <c r="EF282" s="111"/>
      <c r="EG282" s="111"/>
      <c r="EH282" s="111"/>
      <c r="EI282" s="111"/>
      <c r="EJ282" s="111"/>
      <c r="EK282" s="111"/>
      <c r="EL282" s="111"/>
      <c r="EM282" s="111"/>
      <c r="EN282" s="111"/>
      <c r="EO282" s="111"/>
      <c r="EP282" s="111"/>
      <c r="EQ282" s="111"/>
      <c r="ER282" s="111"/>
      <c r="ES282" s="111"/>
      <c r="ET282" s="111"/>
      <c r="EU282" s="111"/>
      <c r="EV282" s="111"/>
      <c r="EW282" s="111"/>
      <c r="EX282" s="111"/>
      <c r="EY282" s="111"/>
      <c r="EZ282" s="111"/>
      <c r="FA282" s="111"/>
      <c r="FB282" s="111"/>
      <c r="FC282" s="111"/>
      <c r="FD282" s="111"/>
      <c r="FE282" s="111"/>
      <c r="FF282" s="111"/>
      <c r="FG282" s="111"/>
      <c r="FH282" s="111"/>
      <c r="FI282" s="111"/>
      <c r="FJ282" s="111"/>
      <c r="FK282" s="111"/>
      <c r="FL282" s="111"/>
      <c r="FM282" s="111"/>
      <c r="FN282" s="111"/>
      <c r="FO282" s="111"/>
      <c r="FP282" s="111"/>
      <c r="FQ282" s="111"/>
      <c r="FR282" s="111"/>
      <c r="FS282" s="111"/>
      <c r="FT282" s="111"/>
      <c r="FU282" s="111"/>
      <c r="FV282" s="111"/>
      <c r="FW282" s="111"/>
      <c r="FX282" s="111"/>
      <c r="FY282" s="111"/>
      <c r="FZ282" s="111"/>
      <c r="GA282" s="111"/>
      <c r="GB282" s="111"/>
      <c r="GC282" s="111"/>
      <c r="GD282" s="111"/>
      <c r="GE282" s="111"/>
      <c r="GF282" s="111"/>
      <c r="GG282" s="111"/>
      <c r="GH282" s="111"/>
      <c r="GI282" s="111"/>
      <c r="GJ282" s="111"/>
      <c r="GK282" s="111"/>
      <c r="GL282" s="111"/>
      <c r="GM282" s="111"/>
      <c r="GN282" s="111"/>
      <c r="GO282" s="111"/>
      <c r="GP282" s="111"/>
      <c r="GQ282" s="111"/>
      <c r="GR282" s="111"/>
      <c r="GS282" s="111"/>
      <c r="GT282" s="111"/>
      <c r="GU282" s="111"/>
      <c r="GV282" s="111"/>
      <c r="GW282" s="111"/>
      <c r="GX282" s="111"/>
      <c r="GY282" s="111"/>
      <c r="GZ282" s="111"/>
      <c r="HA282" s="111"/>
      <c r="HB282" s="111"/>
      <c r="HC282" s="111"/>
      <c r="HD282" s="111"/>
      <c r="HE282" s="111"/>
      <c r="HF282" s="111"/>
      <c r="HG282" s="116"/>
      <c r="HH282" s="111"/>
      <c r="HI282" s="111"/>
      <c r="HJ282" s="111"/>
      <c r="HK282" s="111"/>
      <c r="HL282" s="111"/>
      <c r="HM282" s="111"/>
      <c r="HN282" s="111"/>
      <c r="HO282" s="111"/>
      <c r="HP282" s="111"/>
      <c r="HQ282" s="111"/>
      <c r="HR282" s="111"/>
      <c r="HS282" s="111"/>
      <c r="HT282" s="111"/>
      <c r="HU282" s="111"/>
      <c r="HV282" s="111"/>
      <c r="HW282" s="111"/>
      <c r="HX282" s="111"/>
      <c r="HY282" s="111"/>
      <c r="HZ282" s="111"/>
      <c r="IA282" s="111"/>
      <c r="IB282" s="111"/>
      <c r="IC282" s="111"/>
      <c r="ID282" s="111"/>
      <c r="IE282" s="111"/>
      <c r="IF282" s="111"/>
      <c r="IG282" s="111"/>
      <c r="IH282" s="111"/>
      <c r="II282" s="111"/>
      <c r="IJ282" s="111"/>
      <c r="IK282" s="111"/>
      <c r="IL282" s="111"/>
      <c r="IM282" s="111"/>
      <c r="IN282" s="111"/>
      <c r="IO282" s="111"/>
      <c r="IP282" s="111"/>
      <c r="IQ282" s="111"/>
      <c r="IR282" s="111"/>
      <c r="IS282" s="111"/>
      <c r="IT282" s="111"/>
      <c r="IU282" s="111"/>
      <c r="IV282" s="111"/>
      <c r="IW282" s="111"/>
      <c r="IX282" s="111"/>
      <c r="IY282" s="111"/>
      <c r="IZ282" s="111"/>
      <c r="JA282" s="111"/>
      <c r="JB282" s="111"/>
      <c r="JC282" s="111"/>
      <c r="JD282" s="111"/>
      <c r="JE282" s="111"/>
      <c r="JF282" s="111"/>
      <c r="JG282" s="111"/>
      <c r="JH282" s="111"/>
      <c r="JI282" s="111"/>
      <c r="JJ282" s="111"/>
      <c r="JK282" s="111"/>
      <c r="JL282" s="111"/>
      <c r="JM282" s="111"/>
      <c r="JN282" s="111"/>
      <c r="JO282" s="111"/>
      <c r="JP282" s="111"/>
      <c r="JQ282" s="111"/>
      <c r="JR282" s="111"/>
      <c r="JS282" s="111"/>
      <c r="JT282" s="111"/>
      <c r="JU282" s="111"/>
      <c r="JV282" s="111"/>
      <c r="JW282" s="111"/>
      <c r="JX282" s="111"/>
      <c r="JY282" s="111"/>
      <c r="JZ282" s="111"/>
      <c r="KA282" s="111"/>
      <c r="KB282" s="111"/>
      <c r="KC282" s="111"/>
      <c r="KD282" s="111"/>
      <c r="KE282" s="111"/>
      <c r="KF282" s="111"/>
      <c r="KG282" s="111"/>
      <c r="KH282" s="111"/>
      <c r="KI282" s="111"/>
      <c r="KJ282" s="111"/>
      <c r="KK282" s="111"/>
      <c r="KL282" s="111"/>
      <c r="KM282" s="111"/>
      <c r="KN282" s="111"/>
      <c r="KO282" s="111"/>
      <c r="KP282" s="111"/>
      <c r="KQ282" s="111"/>
      <c r="KR282" s="111"/>
      <c r="KS282" s="111"/>
      <c r="KT282" s="111"/>
      <c r="KU282" s="111"/>
      <c r="KV282" s="111"/>
      <c r="KW282" s="111"/>
      <c r="KX282" s="111"/>
      <c r="KY282" s="111"/>
      <c r="KZ282" s="111"/>
      <c r="LA282" s="111"/>
      <c r="LB282" s="111"/>
      <c r="LC282" s="111"/>
      <c r="LD282" s="111"/>
      <c r="LE282" s="111"/>
      <c r="LF282" s="111"/>
      <c r="LG282" s="111"/>
      <c r="LH282" s="111"/>
      <c r="LI282" s="111"/>
      <c r="LJ282" s="111"/>
      <c r="LK282" s="111"/>
      <c r="LL282" s="111"/>
      <c r="LM282" s="111"/>
      <c r="LN282" s="111"/>
      <c r="LO282" s="111"/>
      <c r="LP282" s="111"/>
      <c r="LQ282" s="111"/>
      <c r="LR282" s="111"/>
      <c r="LS282" s="111"/>
      <c r="LT282" s="111"/>
      <c r="LU282" s="111"/>
      <c r="LV282" s="111"/>
      <c r="LW282" s="111"/>
      <c r="LX282" s="111"/>
      <c r="LY282" s="111"/>
      <c r="LZ282" s="111"/>
      <c r="MA282" s="111"/>
      <c r="MB282" s="111"/>
      <c r="MC282" s="111"/>
      <c r="MD282" s="111"/>
      <c r="ME282" s="111"/>
      <c r="MF282" s="111"/>
      <c r="MG282" s="111"/>
      <c r="MH282" s="111"/>
      <c r="MI282" s="111"/>
      <c r="MJ282" s="111"/>
      <c r="MK282" s="111"/>
      <c r="ML282" s="111"/>
      <c r="MM282" s="111"/>
      <c r="MN282" s="111"/>
      <c r="MO282" s="111"/>
      <c r="MP282" s="111"/>
      <c r="MQ282" s="111"/>
      <c r="MR282" s="111"/>
      <c r="MS282" s="111"/>
      <c r="MT282" s="111"/>
      <c r="MU282" s="111"/>
      <c r="MV282" s="111"/>
      <c r="MW282" s="111"/>
      <c r="MX282" s="111"/>
      <c r="MY282" s="111"/>
      <c r="MZ282" s="111"/>
      <c r="NA282" s="111"/>
      <c r="NB282" s="111"/>
      <c r="NC282" s="111"/>
      <c r="ND282" s="111"/>
      <c r="NE282" s="111"/>
      <c r="NF282" s="111"/>
      <c r="NG282" s="111"/>
      <c r="NH282" s="111"/>
      <c r="NI282" s="111"/>
      <c r="NJ282" s="111"/>
      <c r="NK282" s="111"/>
      <c r="NL282" s="111"/>
      <c r="NM282" s="111"/>
      <c r="NN282" s="111"/>
      <c r="NO282" s="111"/>
      <c r="NP282" s="111"/>
      <c r="NQ282" s="111"/>
      <c r="NR282" s="111"/>
      <c r="NS282" s="111"/>
      <c r="NT282" s="111"/>
      <c r="NU282" s="111"/>
      <c r="NV282" s="111"/>
      <c r="NW282" s="111"/>
      <c r="NX282" s="111"/>
      <c r="NY282" s="111"/>
      <c r="NZ282" s="111"/>
      <c r="OA282" s="111"/>
      <c r="OB282" s="111"/>
      <c r="OC282" s="111"/>
      <c r="OD282" s="111"/>
      <c r="OE282" s="111"/>
      <c r="OF282" s="111"/>
      <c r="OG282" s="111"/>
      <c r="OH282" s="111"/>
      <c r="OI282" s="111"/>
      <c r="OJ282" s="111"/>
      <c r="OK282" s="111"/>
      <c r="OL282" s="111"/>
      <c r="OM282" s="111"/>
      <c r="ON282" s="111"/>
      <c r="OO282" s="111"/>
      <c r="OP282" s="111"/>
      <c r="OQ282" s="111"/>
      <c r="OR282" s="111"/>
      <c r="OS282" s="111"/>
      <c r="OT282" s="111"/>
      <c r="OU282" s="111"/>
      <c r="OV282" s="111"/>
      <c r="OW282" s="111"/>
      <c r="OX282" s="111"/>
      <c r="OY282" s="111"/>
      <c r="OZ282" s="111"/>
      <c r="PA282" s="111"/>
      <c r="PB282" s="111"/>
      <c r="PC282" s="111"/>
      <c r="PD282" s="111"/>
      <c r="PE282" s="111"/>
      <c r="PF282" s="111"/>
      <c r="PG282" s="111"/>
      <c r="PH282" s="111"/>
      <c r="PI282" s="111"/>
      <c r="PJ282" s="111"/>
      <c r="PK282" s="111"/>
      <c r="PL282" s="111"/>
      <c r="PM282" s="111"/>
      <c r="PN282" s="111"/>
      <c r="PO282" s="111"/>
      <c r="PP282" s="111"/>
      <c r="PQ282" s="111"/>
      <c r="PR282" s="111"/>
      <c r="PS282" s="111"/>
      <c r="PT282" s="111"/>
      <c r="PU282" s="111"/>
      <c r="PV282" s="111"/>
      <c r="PW282" s="111"/>
      <c r="PX282" s="111"/>
      <c r="PY282" s="111"/>
      <c r="PZ282" s="111"/>
      <c r="QA282" s="111"/>
      <c r="QB282" s="111"/>
      <c r="QC282" s="111"/>
      <c r="QD282" s="111"/>
      <c r="QE282" s="111"/>
      <c r="QF282" s="111"/>
      <c r="QG282" s="111"/>
      <c r="QH282" s="111"/>
      <c r="QI282" s="111"/>
      <c r="QJ282" s="111"/>
      <c r="QK282" s="111"/>
      <c r="QL282" s="111"/>
      <c r="QM282" s="111"/>
      <c r="QN282" s="111"/>
      <c r="QO282" s="111"/>
      <c r="QP282" s="111"/>
      <c r="QQ282" s="111"/>
      <c r="QR282" s="111"/>
      <c r="QS282" s="111"/>
      <c r="QT282" s="111"/>
      <c r="QU282" s="111"/>
      <c r="QV282" s="111"/>
      <c r="QW282" s="111"/>
      <c r="QX282" s="111"/>
      <c r="QY282" s="111"/>
      <c r="QZ282" s="111"/>
      <c r="RA282" s="111"/>
      <c r="RB282" s="111"/>
      <c r="RC282" s="111"/>
      <c r="RD282" s="111"/>
      <c r="RE282" s="111"/>
      <c r="RF282" s="111"/>
      <c r="RG282" s="111"/>
      <c r="RH282" s="111"/>
      <c r="RI282" s="111"/>
      <c r="RJ282" s="111"/>
      <c r="RK282" s="111"/>
      <c r="RL282" s="111"/>
      <c r="RM282" s="111"/>
      <c r="RN282" s="111"/>
      <c r="RO282" s="111"/>
      <c r="RP282" s="111"/>
      <c r="RQ282" s="111"/>
      <c r="RR282" s="111"/>
      <c r="RS282" s="111"/>
      <c r="RT282" s="111"/>
      <c r="RU282" s="111"/>
      <c r="RV282" s="111"/>
      <c r="RW282" s="111"/>
      <c r="RX282" s="111"/>
      <c r="RY282" s="111"/>
      <c r="RZ282" s="111"/>
      <c r="SA282" s="111"/>
      <c r="SB282" s="111"/>
      <c r="SC282" s="111"/>
      <c r="SD282" s="111"/>
      <c r="SE282" s="111"/>
      <c r="SF282" s="111"/>
      <c r="SG282" s="111"/>
      <c r="SH282" s="111"/>
      <c r="SI282" s="111"/>
      <c r="SJ282" s="111"/>
      <c r="SK282" s="111"/>
      <c r="SL282" s="111"/>
      <c r="SM282" s="111"/>
      <c r="SN282" s="111"/>
      <c r="SO282" s="111"/>
      <c r="SP282" s="111"/>
      <c r="SQ282" s="111"/>
      <c r="SR282" s="111"/>
      <c r="SS282" s="111"/>
      <c r="ST282" s="111"/>
      <c r="SU282" s="111"/>
      <c r="SV282" s="111"/>
      <c r="SW282" s="111"/>
      <c r="SX282" s="111"/>
      <c r="SY282" s="111"/>
      <c r="SZ282" s="111"/>
      <c r="TA282" s="111"/>
      <c r="TB282" s="111"/>
      <c r="TC282" s="111"/>
      <c r="TD282" s="111"/>
      <c r="TE282" s="111"/>
      <c r="TF282" s="111"/>
      <c r="TG282" s="111"/>
      <c r="TH282" s="111"/>
      <c r="TI282" s="111"/>
      <c r="TJ282" s="111"/>
      <c r="TK282" s="111"/>
      <c r="TL282" s="111"/>
      <c r="TM282" s="111"/>
      <c r="TN282" s="111"/>
    </row>
    <row r="283" spans="1:534" x14ac:dyDescent="0.2">
      <c r="CB283" s="104"/>
      <c r="CC283" s="104"/>
      <c r="CG283" s="104"/>
      <c r="CH283" s="104"/>
      <c r="CL283" s="104"/>
      <c r="CN283" s="104"/>
      <c r="CO283" s="104"/>
      <c r="HG283" s="107"/>
    </row>
    <row r="284" spans="1:534" x14ac:dyDescent="0.2">
      <c r="CB284" s="104"/>
      <c r="CC284" s="104"/>
      <c r="CG284" s="104"/>
      <c r="CH284" s="104"/>
      <c r="CL284" s="104"/>
      <c r="CN284" s="104"/>
      <c r="CO284" s="104"/>
      <c r="HG284" s="107"/>
    </row>
    <row r="285" spans="1:534" x14ac:dyDescent="0.2">
      <c r="CB285" s="104"/>
      <c r="CC285" s="104"/>
      <c r="CG285" s="104"/>
      <c r="CH285" s="104"/>
      <c r="CL285" s="104"/>
      <c r="CN285" s="104"/>
      <c r="CO285" s="104"/>
      <c r="HG285" s="107"/>
    </row>
    <row r="286" spans="1:534" x14ac:dyDescent="0.2">
      <c r="CB286" s="104"/>
      <c r="CC286" s="104"/>
      <c r="CG286" s="104"/>
      <c r="CH286" s="104"/>
      <c r="CL286" s="104"/>
      <c r="CN286" s="104"/>
      <c r="CO286" s="104"/>
      <c r="HG286" s="107"/>
    </row>
    <row r="287" spans="1:534" x14ac:dyDescent="0.2">
      <c r="CB287" s="104"/>
      <c r="CC287" s="104"/>
      <c r="CG287" s="104"/>
      <c r="CH287" s="104"/>
      <c r="CL287" s="104"/>
      <c r="CN287" s="104"/>
      <c r="CO287" s="104"/>
      <c r="HG287" s="107"/>
    </row>
    <row r="288" spans="1:534" x14ac:dyDescent="0.2">
      <c r="CB288" s="104"/>
      <c r="CC288" s="104"/>
      <c r="CG288" s="104"/>
      <c r="CH288" s="104"/>
      <c r="CL288" s="104"/>
      <c r="CN288" s="104"/>
      <c r="CO288" s="104"/>
      <c r="HG288" s="107"/>
    </row>
    <row r="289" spans="80:215" x14ac:dyDescent="0.2">
      <c r="CB289" s="104"/>
      <c r="CC289" s="104"/>
      <c r="CG289" s="104"/>
      <c r="CH289" s="104"/>
      <c r="CL289" s="104"/>
      <c r="CN289" s="104"/>
      <c r="CO289" s="104"/>
      <c r="HG289" s="107"/>
    </row>
    <row r="290" spans="80:215" x14ac:dyDescent="0.2">
      <c r="CB290" s="104"/>
      <c r="CC290" s="104"/>
      <c r="CG290" s="104"/>
      <c r="CH290" s="104"/>
      <c r="CL290" s="104"/>
      <c r="CN290" s="104"/>
      <c r="CO290" s="104"/>
      <c r="HG290" s="107"/>
    </row>
    <row r="291" spans="80:215" x14ac:dyDescent="0.2">
      <c r="CB291" s="104"/>
      <c r="CC291" s="104"/>
      <c r="CG291" s="104"/>
      <c r="CH291" s="104"/>
      <c r="CL291" s="104"/>
      <c r="CN291" s="104"/>
      <c r="CO291" s="104"/>
      <c r="HG291" s="107"/>
    </row>
    <row r="292" spans="80:215" x14ac:dyDescent="0.2">
      <c r="CB292" s="104"/>
      <c r="CC292" s="104"/>
      <c r="CG292" s="104"/>
      <c r="CH292" s="104"/>
      <c r="CL292" s="104"/>
      <c r="CN292" s="104"/>
      <c r="CO292" s="104"/>
      <c r="HG292" s="107"/>
    </row>
    <row r="293" spans="80:215" x14ac:dyDescent="0.2">
      <c r="CB293" s="104"/>
      <c r="CC293" s="104"/>
      <c r="CG293" s="104"/>
      <c r="CH293" s="104"/>
      <c r="CL293" s="104"/>
      <c r="CN293" s="104"/>
      <c r="CO293" s="104"/>
      <c r="HG293" s="107"/>
    </row>
    <row r="294" spans="80:215" x14ac:dyDescent="0.2">
      <c r="CB294" s="104"/>
      <c r="CC294" s="104"/>
      <c r="CG294" s="104"/>
      <c r="CH294" s="104"/>
      <c r="CL294" s="104"/>
      <c r="CN294" s="104"/>
      <c r="CO294" s="104"/>
      <c r="HG294" s="107"/>
    </row>
    <row r="295" spans="80:215" x14ac:dyDescent="0.2">
      <c r="CB295" s="104"/>
      <c r="CC295" s="104"/>
      <c r="CG295" s="104"/>
      <c r="CH295" s="104"/>
      <c r="CL295" s="104"/>
      <c r="CN295" s="104"/>
      <c r="CO295" s="104"/>
      <c r="HG295" s="107"/>
    </row>
    <row r="296" spans="80:215" x14ac:dyDescent="0.2">
      <c r="CB296" s="104"/>
      <c r="CC296" s="104"/>
      <c r="CG296" s="104"/>
      <c r="CH296" s="104"/>
      <c r="CL296" s="104"/>
      <c r="CN296" s="104"/>
      <c r="CO296" s="104"/>
      <c r="HG296" s="107"/>
    </row>
    <row r="297" spans="80:215" x14ac:dyDescent="0.2">
      <c r="CB297" s="104"/>
      <c r="CC297" s="104"/>
      <c r="CG297" s="104"/>
      <c r="CH297" s="104"/>
      <c r="CL297" s="104"/>
      <c r="CN297" s="104"/>
      <c r="CO297" s="104"/>
      <c r="HG297" s="107"/>
    </row>
    <row r="298" spans="80:215" x14ac:dyDescent="0.2">
      <c r="CB298" s="104"/>
      <c r="CC298" s="104"/>
      <c r="CG298" s="104"/>
      <c r="CH298" s="104"/>
      <c r="CL298" s="104"/>
      <c r="CN298" s="104"/>
      <c r="CO298" s="104"/>
      <c r="HG298" s="107"/>
    </row>
    <row r="299" spans="80:215" x14ac:dyDescent="0.2">
      <c r="CB299" s="104"/>
      <c r="CC299" s="104"/>
      <c r="CG299" s="104"/>
      <c r="CH299" s="104"/>
      <c r="CL299" s="104"/>
      <c r="CN299" s="104"/>
      <c r="CO299" s="104"/>
      <c r="HG299" s="107"/>
    </row>
    <row r="300" spans="80:215" x14ac:dyDescent="0.2">
      <c r="CB300" s="104"/>
      <c r="CC300" s="104"/>
      <c r="CG300" s="104"/>
      <c r="CH300" s="104"/>
      <c r="CL300" s="104"/>
      <c r="CN300" s="104"/>
      <c r="CO300" s="104"/>
      <c r="HG300" s="107"/>
    </row>
    <row r="301" spans="80:215" x14ac:dyDescent="0.2">
      <c r="CB301" s="104"/>
      <c r="CC301" s="104"/>
      <c r="CG301" s="104"/>
      <c r="CH301" s="104"/>
      <c r="CL301" s="104"/>
      <c r="CN301" s="104"/>
      <c r="CO301" s="104"/>
      <c r="HG301" s="107"/>
    </row>
    <row r="302" spans="80:215" x14ac:dyDescent="0.2">
      <c r="CB302" s="104"/>
      <c r="CC302" s="104"/>
      <c r="CG302" s="104"/>
      <c r="CH302" s="104"/>
      <c r="CL302" s="104"/>
      <c r="CN302" s="104"/>
      <c r="CO302" s="104"/>
      <c r="HG302" s="107"/>
    </row>
    <row r="303" spans="80:215" x14ac:dyDescent="0.2">
      <c r="CB303" s="104"/>
      <c r="CC303" s="104"/>
      <c r="CG303" s="104"/>
      <c r="CH303" s="104"/>
      <c r="CL303" s="104"/>
      <c r="CN303" s="104"/>
      <c r="CO303" s="104"/>
      <c r="HG303" s="107"/>
    </row>
    <row r="304" spans="80:215" x14ac:dyDescent="0.2">
      <c r="CB304" s="104"/>
      <c r="CC304" s="104"/>
      <c r="CG304" s="104"/>
      <c r="CH304" s="104"/>
      <c r="CL304" s="104"/>
      <c r="CN304" s="104"/>
      <c r="CO304" s="104"/>
      <c r="HG304" s="107"/>
    </row>
    <row r="305" spans="80:215" x14ac:dyDescent="0.2">
      <c r="CB305" s="104"/>
      <c r="CC305" s="104"/>
      <c r="CG305" s="104"/>
      <c r="CH305" s="104"/>
      <c r="CL305" s="104"/>
      <c r="CN305" s="104"/>
      <c r="CO305" s="104"/>
      <c r="HG305" s="107"/>
    </row>
    <row r="306" spans="80:215" x14ac:dyDescent="0.2">
      <c r="CB306" s="104"/>
      <c r="CC306" s="104"/>
      <c r="CG306" s="104"/>
      <c r="CH306" s="104"/>
      <c r="CL306" s="104"/>
      <c r="CN306" s="104"/>
      <c r="CO306" s="104"/>
      <c r="HG306" s="107"/>
    </row>
    <row r="307" spans="80:215" x14ac:dyDescent="0.2">
      <c r="CB307" s="104"/>
      <c r="CC307" s="104"/>
      <c r="CG307" s="104"/>
      <c r="CH307" s="104"/>
      <c r="CL307" s="104"/>
      <c r="CN307" s="104"/>
      <c r="CO307" s="104"/>
      <c r="HG307" s="107"/>
    </row>
    <row r="308" spans="80:215" x14ac:dyDescent="0.2">
      <c r="CB308" s="104"/>
      <c r="CC308" s="104"/>
      <c r="CG308" s="104"/>
      <c r="CH308" s="104"/>
      <c r="CL308" s="104"/>
      <c r="CN308" s="104"/>
      <c r="CO308" s="104"/>
      <c r="HG308" s="107"/>
    </row>
    <row r="309" spans="80:215" x14ac:dyDescent="0.2">
      <c r="CB309" s="104"/>
      <c r="CC309" s="104"/>
      <c r="CG309" s="104"/>
      <c r="CH309" s="104"/>
      <c r="CL309" s="104"/>
      <c r="CN309" s="104"/>
      <c r="CO309" s="104"/>
      <c r="HG309" s="107"/>
    </row>
    <row r="310" spans="80:215" x14ac:dyDescent="0.2">
      <c r="CB310" s="104"/>
      <c r="CC310" s="104"/>
      <c r="CG310" s="104"/>
      <c r="CH310" s="104"/>
      <c r="CL310" s="104"/>
      <c r="CN310" s="104"/>
      <c r="CO310" s="104"/>
      <c r="HG310" s="107"/>
    </row>
    <row r="311" spans="80:215" x14ac:dyDescent="0.2">
      <c r="CB311" s="104"/>
      <c r="CC311" s="104"/>
      <c r="CG311" s="104"/>
      <c r="CH311" s="104"/>
      <c r="CL311" s="104"/>
      <c r="CN311" s="104"/>
      <c r="CO311" s="104"/>
      <c r="HG311" s="107"/>
    </row>
    <row r="312" spans="80:215" x14ac:dyDescent="0.2">
      <c r="CB312" s="104"/>
      <c r="CC312" s="104"/>
      <c r="CG312" s="104"/>
      <c r="CH312" s="104"/>
      <c r="CL312" s="104"/>
      <c r="CN312" s="104"/>
      <c r="CO312" s="104"/>
      <c r="HG312" s="107"/>
    </row>
    <row r="313" spans="80:215" x14ac:dyDescent="0.2">
      <c r="CB313" s="104"/>
      <c r="CC313" s="104"/>
      <c r="CG313" s="104"/>
      <c r="CH313" s="104"/>
      <c r="CL313" s="104"/>
      <c r="CN313" s="104"/>
      <c r="CO313" s="104"/>
      <c r="HG313" s="107"/>
    </row>
    <row r="314" spans="80:215" x14ac:dyDescent="0.2">
      <c r="CB314" s="104"/>
      <c r="CC314" s="104"/>
      <c r="CG314" s="104"/>
      <c r="CH314" s="104"/>
      <c r="CL314" s="104"/>
      <c r="CN314" s="104"/>
      <c r="CO314" s="104"/>
      <c r="HG314" s="107"/>
    </row>
    <row r="315" spans="80:215" x14ac:dyDescent="0.2">
      <c r="CB315" s="104"/>
      <c r="CC315" s="104"/>
      <c r="CG315" s="104"/>
      <c r="CH315" s="104"/>
      <c r="CL315" s="104"/>
      <c r="CN315" s="104"/>
      <c r="CO315" s="104"/>
      <c r="HG315" s="107"/>
    </row>
    <row r="316" spans="80:215" x14ac:dyDescent="0.2">
      <c r="CB316" s="104"/>
      <c r="CC316" s="104"/>
      <c r="CG316" s="104"/>
      <c r="CH316" s="104"/>
      <c r="CL316" s="104"/>
      <c r="CN316" s="104"/>
      <c r="CO316" s="104"/>
      <c r="HG316" s="107"/>
    </row>
    <row r="317" spans="80:215" x14ac:dyDescent="0.2">
      <c r="CB317" s="104"/>
      <c r="CC317" s="104"/>
      <c r="CG317" s="104"/>
      <c r="CH317" s="104"/>
      <c r="CL317" s="104"/>
      <c r="CN317" s="104"/>
      <c r="CO317" s="104"/>
      <c r="HG317" s="107"/>
    </row>
    <row r="318" spans="80:215" x14ac:dyDescent="0.2">
      <c r="CB318" s="104"/>
      <c r="CC318" s="104"/>
      <c r="CG318" s="104"/>
      <c r="CH318" s="104"/>
      <c r="CL318" s="104"/>
      <c r="CN318" s="104"/>
      <c r="CO318" s="104"/>
      <c r="HG318" s="107"/>
    </row>
    <row r="319" spans="80:215" x14ac:dyDescent="0.2">
      <c r="CB319" s="104"/>
      <c r="CC319" s="104"/>
      <c r="CG319" s="104"/>
      <c r="CH319" s="104"/>
      <c r="CL319" s="104"/>
      <c r="CN319" s="104"/>
      <c r="CO319" s="104"/>
      <c r="HG319" s="107"/>
    </row>
    <row r="320" spans="80:215" x14ac:dyDescent="0.2">
      <c r="CB320" s="104"/>
      <c r="CC320" s="104"/>
      <c r="CG320" s="104"/>
      <c r="CH320" s="104"/>
      <c r="CL320" s="104"/>
      <c r="CN320" s="104"/>
      <c r="CO320" s="104"/>
      <c r="HG320" s="107"/>
    </row>
    <row r="321" spans="80:215" x14ac:dyDescent="0.2">
      <c r="CB321" s="104"/>
      <c r="CC321" s="104"/>
      <c r="CG321" s="104"/>
      <c r="CH321" s="104"/>
      <c r="CL321" s="104"/>
      <c r="CN321" s="104"/>
      <c r="CO321" s="104"/>
      <c r="HG321" s="107"/>
    </row>
    <row r="322" spans="80:215" x14ac:dyDescent="0.2">
      <c r="CB322" s="104"/>
      <c r="CC322" s="104"/>
      <c r="CG322" s="104"/>
      <c r="CH322" s="104"/>
      <c r="CL322" s="104"/>
      <c r="CN322" s="104"/>
      <c r="CO322" s="104"/>
      <c r="HG322" s="107"/>
    </row>
    <row r="323" spans="80:215" x14ac:dyDescent="0.2">
      <c r="CB323" s="104"/>
      <c r="CC323" s="104"/>
      <c r="CG323" s="104"/>
      <c r="CH323" s="104"/>
      <c r="CL323" s="104"/>
      <c r="CN323" s="104"/>
      <c r="CO323" s="104"/>
      <c r="HG323" s="107"/>
    </row>
    <row r="324" spans="80:215" x14ac:dyDescent="0.2">
      <c r="CB324" s="104"/>
      <c r="CC324" s="104"/>
      <c r="CG324" s="104"/>
      <c r="CH324" s="104"/>
      <c r="CL324" s="104"/>
      <c r="CN324" s="104"/>
      <c r="CO324" s="104"/>
      <c r="HG324" s="107"/>
    </row>
    <row r="325" spans="80:215" x14ac:dyDescent="0.2">
      <c r="CB325" s="104"/>
      <c r="CC325" s="104"/>
      <c r="CG325" s="104"/>
      <c r="CH325" s="104"/>
      <c r="CL325" s="104"/>
      <c r="CN325" s="104"/>
      <c r="CO325" s="104"/>
      <c r="HG325" s="107"/>
    </row>
    <row r="326" spans="80:215" x14ac:dyDescent="0.2">
      <c r="CB326" s="104"/>
      <c r="CC326" s="104"/>
      <c r="CG326" s="104"/>
      <c r="CH326" s="104"/>
      <c r="CL326" s="104"/>
      <c r="CN326" s="104"/>
      <c r="CO326" s="104"/>
      <c r="HG326" s="107"/>
    </row>
    <row r="327" spans="80:215" x14ac:dyDescent="0.2">
      <c r="CB327" s="104"/>
      <c r="CC327" s="104"/>
      <c r="CG327" s="104"/>
      <c r="CH327" s="104"/>
      <c r="CL327" s="104"/>
      <c r="CN327" s="104"/>
      <c r="CO327" s="104"/>
      <c r="HG327" s="107"/>
    </row>
    <row r="328" spans="80:215" x14ac:dyDescent="0.2">
      <c r="CB328" s="104"/>
      <c r="CC328" s="104"/>
      <c r="CG328" s="104"/>
      <c r="CH328" s="104"/>
      <c r="CL328" s="104"/>
      <c r="CN328" s="104"/>
      <c r="CO328" s="104"/>
      <c r="HG328" s="107"/>
    </row>
    <row r="329" spans="80:215" x14ac:dyDescent="0.2">
      <c r="CB329" s="104"/>
      <c r="CC329" s="104"/>
      <c r="CG329" s="104"/>
      <c r="CH329" s="104"/>
      <c r="CL329" s="104"/>
      <c r="CN329" s="104"/>
      <c r="CO329" s="104"/>
      <c r="HG329" s="107"/>
    </row>
    <row r="330" spans="80:215" x14ac:dyDescent="0.2">
      <c r="CB330" s="104"/>
      <c r="CC330" s="104"/>
      <c r="CG330" s="104"/>
      <c r="CH330" s="104"/>
      <c r="CL330" s="104"/>
      <c r="CN330" s="104"/>
      <c r="CO330" s="104"/>
      <c r="HG330" s="107"/>
    </row>
    <row r="331" spans="80:215" x14ac:dyDescent="0.2">
      <c r="CB331" s="104"/>
      <c r="CC331" s="104"/>
      <c r="CG331" s="104"/>
      <c r="CH331" s="104"/>
      <c r="CL331" s="104"/>
      <c r="CN331" s="104"/>
      <c r="CO331" s="104"/>
      <c r="HG331" s="107"/>
    </row>
    <row r="332" spans="80:215" x14ac:dyDescent="0.2">
      <c r="CB332" s="104"/>
      <c r="CC332" s="104"/>
      <c r="CG332" s="104"/>
      <c r="CH332" s="104"/>
      <c r="CL332" s="104"/>
      <c r="CN332" s="104"/>
      <c r="CO332" s="104"/>
      <c r="HG332" s="107"/>
    </row>
    <row r="333" spans="80:215" x14ac:dyDescent="0.2">
      <c r="CB333" s="104"/>
      <c r="CC333" s="104"/>
      <c r="CG333" s="104"/>
      <c r="CH333" s="104"/>
      <c r="CL333" s="104"/>
      <c r="CN333" s="104"/>
      <c r="CO333" s="104"/>
      <c r="HG333" s="107"/>
    </row>
    <row r="334" spans="80:215" x14ac:dyDescent="0.2">
      <c r="CB334" s="104"/>
      <c r="CC334" s="104"/>
      <c r="CG334" s="104"/>
      <c r="CH334" s="104"/>
      <c r="CL334" s="104"/>
      <c r="CN334" s="104"/>
      <c r="CO334" s="104"/>
      <c r="HG334" s="107"/>
    </row>
    <row r="335" spans="80:215" x14ac:dyDescent="0.2">
      <c r="CB335" s="104"/>
      <c r="CC335" s="104"/>
      <c r="CG335" s="104"/>
      <c r="CH335" s="104"/>
      <c r="CL335" s="104"/>
      <c r="CN335" s="104"/>
      <c r="CO335" s="104"/>
      <c r="HG335" s="107"/>
    </row>
    <row r="336" spans="80:215" x14ac:dyDescent="0.2">
      <c r="CB336" s="104"/>
      <c r="CC336" s="104"/>
      <c r="CG336" s="104"/>
      <c r="CH336" s="104"/>
      <c r="CL336" s="104"/>
      <c r="CN336" s="104"/>
      <c r="CO336" s="104"/>
      <c r="HG336" s="107"/>
    </row>
    <row r="337" spans="80:215" x14ac:dyDescent="0.2">
      <c r="CB337" s="104"/>
      <c r="CC337" s="104"/>
      <c r="CG337" s="104"/>
      <c r="CH337" s="104"/>
      <c r="CL337" s="104"/>
      <c r="CN337" s="104"/>
      <c r="CO337" s="104"/>
      <c r="HG337" s="107"/>
    </row>
    <row r="338" spans="80:215" x14ac:dyDescent="0.2">
      <c r="CB338" s="104"/>
      <c r="CC338" s="104"/>
      <c r="CG338" s="104"/>
      <c r="CH338" s="104"/>
      <c r="CL338" s="104"/>
      <c r="CN338" s="104"/>
      <c r="CO338" s="104"/>
      <c r="HG338" s="107"/>
    </row>
    <row r="339" spans="80:215" x14ac:dyDescent="0.2">
      <c r="CB339" s="104"/>
      <c r="CC339" s="104"/>
      <c r="CG339" s="104"/>
      <c r="CH339" s="104"/>
      <c r="CL339" s="104"/>
      <c r="CN339" s="104"/>
      <c r="CO339" s="104"/>
      <c r="HG339" s="107"/>
    </row>
    <row r="340" spans="80:215" x14ac:dyDescent="0.2">
      <c r="CB340" s="104"/>
      <c r="CC340" s="104"/>
      <c r="CG340" s="104"/>
      <c r="CH340" s="104"/>
      <c r="CL340" s="104"/>
      <c r="CN340" s="104"/>
      <c r="CO340" s="104"/>
      <c r="HG340" s="107"/>
    </row>
    <row r="341" spans="80:215" x14ac:dyDescent="0.2">
      <c r="CB341" s="104"/>
      <c r="CC341" s="104"/>
      <c r="CG341" s="104"/>
      <c r="CH341" s="104"/>
      <c r="CL341" s="104"/>
      <c r="CN341" s="104"/>
      <c r="CO341" s="104"/>
      <c r="HG341" s="107"/>
    </row>
    <row r="342" spans="80:215" x14ac:dyDescent="0.2">
      <c r="CB342" s="104"/>
      <c r="CC342" s="104"/>
      <c r="CG342" s="104"/>
      <c r="CH342" s="104"/>
      <c r="CL342" s="104"/>
      <c r="CN342" s="104"/>
      <c r="CO342" s="104"/>
      <c r="HG342" s="107"/>
    </row>
    <row r="343" spans="80:215" x14ac:dyDescent="0.2">
      <c r="CB343" s="104"/>
      <c r="CC343" s="104"/>
      <c r="CG343" s="104"/>
      <c r="CH343" s="104"/>
      <c r="CL343" s="104"/>
      <c r="CN343" s="104"/>
      <c r="CO343" s="104"/>
      <c r="HG343" s="107"/>
    </row>
    <row r="344" spans="80:215" x14ac:dyDescent="0.2">
      <c r="CB344" s="104"/>
      <c r="CC344" s="104"/>
      <c r="CG344" s="104"/>
      <c r="CH344" s="104"/>
      <c r="CL344" s="104"/>
      <c r="CN344" s="104"/>
      <c r="CO344" s="104"/>
      <c r="HG344" s="107"/>
    </row>
    <row r="345" spans="80:215" x14ac:dyDescent="0.2">
      <c r="CB345" s="104"/>
      <c r="CC345" s="104"/>
      <c r="CG345" s="104"/>
      <c r="CH345" s="104"/>
      <c r="CL345" s="104"/>
      <c r="CN345" s="104"/>
      <c r="CO345" s="104"/>
      <c r="HG345" s="107"/>
    </row>
    <row r="346" spans="80:215" x14ac:dyDescent="0.2">
      <c r="CB346" s="104"/>
      <c r="CC346" s="104"/>
      <c r="CG346" s="104"/>
      <c r="CH346" s="104"/>
      <c r="CL346" s="104"/>
      <c r="CN346" s="104"/>
      <c r="CO346" s="104"/>
      <c r="HG346" s="107"/>
    </row>
    <row r="347" spans="80:215" x14ac:dyDescent="0.2">
      <c r="CB347" s="104"/>
      <c r="CC347" s="104"/>
      <c r="CG347" s="104"/>
      <c r="CH347" s="104"/>
      <c r="CL347" s="104"/>
      <c r="CN347" s="104"/>
      <c r="CO347" s="104"/>
      <c r="HG347" s="107"/>
    </row>
    <row r="348" spans="80:215" x14ac:dyDescent="0.2">
      <c r="CB348" s="104"/>
      <c r="CC348" s="104"/>
      <c r="CG348" s="104"/>
      <c r="CH348" s="104"/>
      <c r="CL348" s="104"/>
      <c r="CN348" s="104"/>
      <c r="CO348" s="104"/>
      <c r="HG348" s="107"/>
    </row>
    <row r="349" spans="80:215" x14ac:dyDescent="0.2">
      <c r="CB349" s="104"/>
      <c r="CC349" s="104"/>
      <c r="CG349" s="104"/>
      <c r="CH349" s="104"/>
      <c r="CL349" s="104"/>
      <c r="CN349" s="104"/>
      <c r="CO349" s="104"/>
      <c r="HG349" s="107"/>
    </row>
    <row r="350" spans="80:215" x14ac:dyDescent="0.2">
      <c r="CB350" s="104"/>
      <c r="CC350" s="104"/>
      <c r="CG350" s="104"/>
      <c r="CH350" s="104"/>
      <c r="CL350" s="104"/>
      <c r="CN350" s="104"/>
      <c r="CO350" s="104"/>
      <c r="HG350" s="107"/>
    </row>
    <row r="351" spans="80:215" x14ac:dyDescent="0.2">
      <c r="CB351" s="104"/>
      <c r="CC351" s="104"/>
      <c r="CG351" s="104"/>
      <c r="CH351" s="104"/>
      <c r="CL351" s="104"/>
      <c r="CN351" s="104"/>
      <c r="CO351" s="104"/>
      <c r="HG351" s="107"/>
    </row>
    <row r="352" spans="80:215" x14ac:dyDescent="0.2">
      <c r="CB352" s="104"/>
      <c r="CC352" s="104"/>
      <c r="CG352" s="104"/>
      <c r="CH352" s="104"/>
      <c r="CL352" s="104"/>
      <c r="CN352" s="104"/>
      <c r="CO352" s="104"/>
      <c r="HG352" s="107"/>
    </row>
    <row r="353" spans="80:215" x14ac:dyDescent="0.2">
      <c r="CB353" s="104"/>
      <c r="CC353" s="104"/>
      <c r="CG353" s="104"/>
      <c r="CH353" s="104"/>
      <c r="CL353" s="104"/>
      <c r="CN353" s="104"/>
      <c r="CO353" s="104"/>
      <c r="HG353" s="107"/>
    </row>
    <row r="354" spans="80:215" x14ac:dyDescent="0.2">
      <c r="CB354" s="104"/>
      <c r="CC354" s="104"/>
      <c r="CG354" s="104"/>
      <c r="CH354" s="104"/>
      <c r="CL354" s="104"/>
      <c r="CN354" s="104"/>
      <c r="CO354" s="104"/>
      <c r="HG354" s="107"/>
    </row>
    <row r="355" spans="80:215" x14ac:dyDescent="0.2">
      <c r="CB355" s="104"/>
      <c r="CC355" s="104"/>
      <c r="CG355" s="104"/>
      <c r="CH355" s="104"/>
      <c r="CL355" s="104"/>
      <c r="CN355" s="104"/>
      <c r="CO355" s="104"/>
      <c r="HG355" s="107"/>
    </row>
    <row r="356" spans="80:215" x14ac:dyDescent="0.2">
      <c r="CB356" s="104"/>
      <c r="CC356" s="104"/>
      <c r="CG356" s="104"/>
      <c r="CH356" s="104"/>
      <c r="CL356" s="104"/>
      <c r="CN356" s="104"/>
      <c r="CO356" s="104"/>
      <c r="HG356" s="107"/>
    </row>
    <row r="357" spans="80:215" x14ac:dyDescent="0.2">
      <c r="CB357" s="104"/>
      <c r="CC357" s="104"/>
      <c r="CG357" s="104"/>
      <c r="CH357" s="104"/>
      <c r="CL357" s="104"/>
      <c r="CN357" s="104"/>
      <c r="CO357" s="104"/>
      <c r="HG357" s="107"/>
    </row>
    <row r="358" spans="80:215" x14ac:dyDescent="0.2">
      <c r="CB358" s="104"/>
      <c r="CC358" s="104"/>
      <c r="CG358" s="104"/>
      <c r="CH358" s="104"/>
      <c r="CL358" s="104"/>
      <c r="CN358" s="104"/>
      <c r="CO358" s="104"/>
      <c r="HG358" s="107"/>
    </row>
    <row r="359" spans="80:215" x14ac:dyDescent="0.2">
      <c r="CB359" s="104"/>
      <c r="CC359" s="104"/>
      <c r="CG359" s="104"/>
      <c r="CH359" s="104"/>
      <c r="CL359" s="104"/>
      <c r="CN359" s="104"/>
      <c r="CO359" s="104"/>
      <c r="HG359" s="107"/>
    </row>
    <row r="360" spans="80:215" x14ac:dyDescent="0.2">
      <c r="CB360" s="104"/>
      <c r="CC360" s="104"/>
      <c r="CG360" s="104"/>
      <c r="CH360" s="104"/>
      <c r="CL360" s="104"/>
      <c r="CN360" s="104"/>
      <c r="CO360" s="104"/>
      <c r="HG360" s="107"/>
    </row>
    <row r="361" spans="80:215" x14ac:dyDescent="0.2">
      <c r="CB361" s="104"/>
      <c r="CC361" s="104"/>
      <c r="CG361" s="104"/>
      <c r="CH361" s="104"/>
      <c r="CL361" s="104"/>
      <c r="CN361" s="104"/>
      <c r="CO361" s="104"/>
      <c r="HG361" s="107"/>
    </row>
    <row r="362" spans="80:215" x14ac:dyDescent="0.2">
      <c r="CB362" s="104"/>
      <c r="CC362" s="104"/>
      <c r="CG362" s="104"/>
      <c r="CH362" s="104"/>
      <c r="CL362" s="104"/>
      <c r="CN362" s="104"/>
      <c r="CO362" s="104"/>
      <c r="HG362" s="107"/>
    </row>
    <row r="363" spans="80:215" x14ac:dyDescent="0.2">
      <c r="CB363" s="104"/>
      <c r="CC363" s="104"/>
      <c r="CG363" s="104"/>
      <c r="CH363" s="104"/>
      <c r="CL363" s="104"/>
      <c r="CN363" s="104"/>
      <c r="CO363" s="104"/>
      <c r="HG363" s="107"/>
    </row>
    <row r="364" spans="80:215" x14ac:dyDescent="0.2">
      <c r="CB364" s="104"/>
      <c r="CC364" s="104"/>
      <c r="CG364" s="104"/>
      <c r="CH364" s="104"/>
      <c r="CL364" s="104"/>
      <c r="CN364" s="104"/>
      <c r="CO364" s="104"/>
      <c r="HG364" s="107"/>
    </row>
    <row r="365" spans="80:215" x14ac:dyDescent="0.2">
      <c r="CB365" s="104"/>
      <c r="CC365" s="104"/>
      <c r="CG365" s="104"/>
      <c r="CH365" s="104"/>
      <c r="CL365" s="104"/>
      <c r="CN365" s="104"/>
      <c r="CO365" s="104"/>
      <c r="HG365" s="107"/>
    </row>
    <row r="366" spans="80:215" x14ac:dyDescent="0.2">
      <c r="CB366" s="104"/>
      <c r="CC366" s="104"/>
      <c r="CG366" s="104"/>
      <c r="CH366" s="104"/>
      <c r="CL366" s="104"/>
      <c r="CN366" s="104"/>
      <c r="CO366" s="104"/>
      <c r="HG366" s="107"/>
    </row>
    <row r="367" spans="80:215" x14ac:dyDescent="0.2">
      <c r="CB367" s="104"/>
      <c r="CC367" s="104"/>
      <c r="CG367" s="104"/>
      <c r="CH367" s="104"/>
      <c r="CL367" s="104"/>
      <c r="CN367" s="104"/>
      <c r="CO367" s="104"/>
      <c r="HG367" s="107"/>
    </row>
    <row r="368" spans="80:215" x14ac:dyDescent="0.2">
      <c r="CB368" s="104"/>
      <c r="CC368" s="104"/>
      <c r="CG368" s="104"/>
      <c r="CH368" s="104"/>
      <c r="CL368" s="104"/>
      <c r="CN368" s="104"/>
      <c r="CO368" s="104"/>
      <c r="HG368" s="107"/>
    </row>
    <row r="369" spans="80:215" x14ac:dyDescent="0.2">
      <c r="CB369" s="104"/>
      <c r="CC369" s="104"/>
      <c r="CG369" s="104"/>
      <c r="CH369" s="104"/>
      <c r="CL369" s="104"/>
      <c r="CN369" s="104"/>
      <c r="CO369" s="104"/>
      <c r="HG369" s="107"/>
    </row>
    <row r="370" spans="80:215" x14ac:dyDescent="0.2">
      <c r="CB370" s="104"/>
      <c r="CC370" s="104"/>
      <c r="CG370" s="104"/>
      <c r="CH370" s="104"/>
      <c r="CL370" s="104"/>
      <c r="CN370" s="104"/>
      <c r="CO370" s="104"/>
      <c r="HG370" s="107"/>
    </row>
    <row r="371" spans="80:215" x14ac:dyDescent="0.2">
      <c r="CB371" s="104"/>
      <c r="CC371" s="104"/>
      <c r="CG371" s="104"/>
      <c r="CH371" s="104"/>
      <c r="CL371" s="104"/>
      <c r="CN371" s="104"/>
      <c r="CO371" s="104"/>
      <c r="HG371" s="107"/>
    </row>
    <row r="372" spans="80:215" x14ac:dyDescent="0.2">
      <c r="CB372" s="104"/>
      <c r="CC372" s="104"/>
      <c r="CG372" s="104"/>
      <c r="CH372" s="104"/>
      <c r="CL372" s="104"/>
      <c r="CN372" s="104"/>
      <c r="CO372" s="104"/>
      <c r="HG372" s="107"/>
    </row>
    <row r="373" spans="80:215" x14ac:dyDescent="0.2">
      <c r="CB373" s="104"/>
      <c r="CC373" s="104"/>
      <c r="CG373" s="104"/>
      <c r="CH373" s="104"/>
      <c r="CL373" s="104"/>
      <c r="CN373" s="104"/>
      <c r="CO373" s="104"/>
      <c r="HG373" s="107"/>
    </row>
    <row r="374" spans="80:215" x14ac:dyDescent="0.2">
      <c r="CB374" s="104"/>
      <c r="CC374" s="104"/>
      <c r="CG374" s="104"/>
      <c r="CH374" s="104"/>
      <c r="CL374" s="104"/>
      <c r="CN374" s="104"/>
      <c r="CO374" s="104"/>
      <c r="HG374" s="107"/>
    </row>
    <row r="375" spans="80:215" x14ac:dyDescent="0.2">
      <c r="CB375" s="104"/>
      <c r="CC375" s="104"/>
      <c r="CG375" s="104"/>
      <c r="CH375" s="104"/>
      <c r="CL375" s="104"/>
      <c r="CN375" s="104"/>
      <c r="CO375" s="104"/>
      <c r="HG375" s="107"/>
    </row>
    <row r="376" spans="80:215" x14ac:dyDescent="0.2">
      <c r="CB376" s="104"/>
      <c r="CC376" s="104"/>
      <c r="CG376" s="104"/>
      <c r="CH376" s="104"/>
      <c r="CL376" s="104"/>
      <c r="CN376" s="104"/>
      <c r="CO376" s="104"/>
      <c r="HG376" s="107"/>
    </row>
    <row r="377" spans="80:215" x14ac:dyDescent="0.2">
      <c r="CB377" s="104"/>
      <c r="CC377" s="104"/>
      <c r="CG377" s="104"/>
      <c r="CH377" s="104"/>
      <c r="CL377" s="104"/>
      <c r="CN377" s="104"/>
      <c r="CO377" s="104"/>
      <c r="HG377" s="107"/>
    </row>
    <row r="378" spans="80:215" x14ac:dyDescent="0.2">
      <c r="CB378" s="104"/>
      <c r="CC378" s="104"/>
      <c r="CG378" s="104"/>
      <c r="CH378" s="104"/>
      <c r="CL378" s="104"/>
      <c r="CN378" s="104"/>
      <c r="CO378" s="104"/>
      <c r="HG378" s="107"/>
    </row>
    <row r="379" spans="80:215" x14ac:dyDescent="0.2">
      <c r="CB379" s="104"/>
      <c r="CC379" s="104"/>
      <c r="CG379" s="104"/>
      <c r="CH379" s="104"/>
      <c r="CL379" s="104"/>
      <c r="CN379" s="104"/>
      <c r="CO379" s="104"/>
      <c r="HG379" s="107"/>
    </row>
    <row r="380" spans="80:215" x14ac:dyDescent="0.2">
      <c r="CB380" s="104"/>
      <c r="CC380" s="104"/>
      <c r="CG380" s="104"/>
      <c r="CH380" s="104"/>
      <c r="CL380" s="104"/>
      <c r="CN380" s="104"/>
      <c r="CO380" s="104"/>
      <c r="HG380" s="107"/>
    </row>
    <row r="381" spans="80:215" x14ac:dyDescent="0.2">
      <c r="CB381" s="104"/>
      <c r="CC381" s="104"/>
      <c r="CG381" s="104"/>
      <c r="CH381" s="104"/>
      <c r="CL381" s="104"/>
      <c r="CN381" s="104"/>
      <c r="CO381" s="104"/>
      <c r="HG381" s="107"/>
    </row>
    <row r="382" spans="80:215" x14ac:dyDescent="0.2">
      <c r="CB382" s="104"/>
      <c r="CC382" s="104"/>
      <c r="CG382" s="104"/>
      <c r="CH382" s="104"/>
      <c r="CL382" s="104"/>
      <c r="CN382" s="104"/>
      <c r="CO382" s="104"/>
      <c r="HG382" s="107"/>
    </row>
    <row r="383" spans="80:215" x14ac:dyDescent="0.2">
      <c r="CB383" s="104"/>
      <c r="CC383" s="104"/>
      <c r="CG383" s="104"/>
      <c r="CH383" s="104"/>
      <c r="CL383" s="104"/>
      <c r="CN383" s="104"/>
      <c r="CO383" s="104"/>
      <c r="HG383" s="107"/>
    </row>
    <row r="384" spans="80:215" x14ac:dyDescent="0.2">
      <c r="CB384" s="104"/>
      <c r="CC384" s="104"/>
      <c r="CG384" s="104"/>
      <c r="CH384" s="104"/>
      <c r="CL384" s="104"/>
      <c r="CN384" s="104"/>
      <c r="CO384" s="104"/>
      <c r="HG384" s="107"/>
    </row>
    <row r="385" spans="80:215" x14ac:dyDescent="0.2">
      <c r="CB385" s="104"/>
      <c r="CC385" s="104"/>
      <c r="CG385" s="104"/>
      <c r="CH385" s="104"/>
      <c r="CL385" s="104"/>
      <c r="CN385" s="104"/>
      <c r="CO385" s="104"/>
      <c r="HG385" s="107"/>
    </row>
    <row r="386" spans="80:215" x14ac:dyDescent="0.2">
      <c r="CB386" s="104"/>
      <c r="CC386" s="104"/>
      <c r="CG386" s="104"/>
      <c r="CH386" s="104"/>
      <c r="CL386" s="104"/>
      <c r="CN386" s="104"/>
      <c r="CO386" s="104"/>
      <c r="HG386" s="107"/>
    </row>
    <row r="387" spans="80:215" x14ac:dyDescent="0.2">
      <c r="CB387" s="104"/>
      <c r="CC387" s="104"/>
      <c r="CG387" s="104"/>
      <c r="CH387" s="104"/>
      <c r="CL387" s="104"/>
      <c r="CN387" s="104"/>
      <c r="CO387" s="104"/>
      <c r="HG387" s="107"/>
    </row>
    <row r="388" spans="80:215" x14ac:dyDescent="0.2">
      <c r="CB388" s="104"/>
      <c r="CC388" s="104"/>
      <c r="CG388" s="104"/>
      <c r="CH388" s="104"/>
      <c r="CL388" s="104"/>
      <c r="CN388" s="104"/>
      <c r="CO388" s="104"/>
      <c r="HG388" s="107"/>
    </row>
    <row r="389" spans="80:215" x14ac:dyDescent="0.2">
      <c r="CB389" s="104"/>
      <c r="CC389" s="104"/>
      <c r="CG389" s="104"/>
      <c r="CH389" s="104"/>
      <c r="CL389" s="104"/>
      <c r="CN389" s="104"/>
      <c r="CO389" s="104"/>
      <c r="HG389" s="107"/>
    </row>
    <row r="390" spans="80:215" x14ac:dyDescent="0.2">
      <c r="CB390" s="104"/>
      <c r="CC390" s="104"/>
      <c r="CG390" s="104"/>
      <c r="CH390" s="104"/>
      <c r="CL390" s="104"/>
      <c r="CN390" s="104"/>
      <c r="CO390" s="104"/>
      <c r="HG390" s="107"/>
    </row>
    <row r="391" spans="80:215" x14ac:dyDescent="0.2">
      <c r="CB391" s="104"/>
      <c r="CC391" s="104"/>
      <c r="CG391" s="104"/>
      <c r="CH391" s="104"/>
      <c r="CL391" s="104"/>
      <c r="CN391" s="104"/>
      <c r="CO391" s="104"/>
      <c r="HG391" s="107"/>
    </row>
    <row r="392" spans="80:215" x14ac:dyDescent="0.2">
      <c r="CB392" s="104"/>
      <c r="CC392" s="104"/>
      <c r="CG392" s="104"/>
      <c r="CH392" s="104"/>
      <c r="CL392" s="104"/>
      <c r="CN392" s="104"/>
      <c r="CO392" s="104"/>
      <c r="HG392" s="107"/>
    </row>
    <row r="393" spans="80:215" x14ac:dyDescent="0.2">
      <c r="CB393" s="104"/>
      <c r="CC393" s="104"/>
      <c r="CG393" s="104"/>
      <c r="CH393" s="104"/>
      <c r="CL393" s="104"/>
      <c r="CN393" s="104"/>
      <c r="CO393" s="104"/>
      <c r="HG393" s="107"/>
    </row>
    <row r="394" spans="80:215" x14ac:dyDescent="0.2">
      <c r="CB394" s="104"/>
      <c r="CC394" s="104"/>
      <c r="CG394" s="104"/>
      <c r="CH394" s="104"/>
      <c r="CL394" s="104"/>
      <c r="CN394" s="104"/>
      <c r="CO394" s="104"/>
      <c r="HG394" s="107"/>
    </row>
    <row r="395" spans="80:215" x14ac:dyDescent="0.2">
      <c r="CB395" s="104"/>
      <c r="CC395" s="104"/>
      <c r="CG395" s="104"/>
      <c r="CH395" s="104"/>
      <c r="CL395" s="104"/>
      <c r="CN395" s="104"/>
      <c r="CO395" s="104"/>
      <c r="HG395" s="107"/>
    </row>
    <row r="396" spans="80:215" x14ac:dyDescent="0.2">
      <c r="CB396" s="104"/>
      <c r="CC396" s="104"/>
      <c r="CG396" s="104"/>
      <c r="CH396" s="104"/>
      <c r="CL396" s="104"/>
      <c r="CN396" s="104"/>
      <c r="CO396" s="104"/>
      <c r="HG396" s="107"/>
    </row>
    <row r="397" spans="80:215" x14ac:dyDescent="0.2">
      <c r="CB397" s="104"/>
      <c r="CC397" s="104"/>
      <c r="CG397" s="104"/>
      <c r="CH397" s="104"/>
      <c r="CL397" s="104"/>
      <c r="CN397" s="104"/>
      <c r="CO397" s="104"/>
      <c r="HG397" s="107"/>
    </row>
    <row r="398" spans="80:215" x14ac:dyDescent="0.2">
      <c r="CB398" s="104"/>
      <c r="CC398" s="104"/>
      <c r="CG398" s="104"/>
      <c r="CH398" s="104"/>
      <c r="CL398" s="104"/>
      <c r="CN398" s="104"/>
      <c r="CO398" s="104"/>
      <c r="HG398" s="107"/>
    </row>
    <row r="399" spans="80:215" x14ac:dyDescent="0.2">
      <c r="CB399" s="104"/>
      <c r="CC399" s="104"/>
      <c r="CG399" s="104"/>
      <c r="CH399" s="104"/>
      <c r="CL399" s="104"/>
      <c r="CN399" s="104"/>
      <c r="CO399" s="104"/>
      <c r="HG399" s="107"/>
    </row>
    <row r="400" spans="80:215" x14ac:dyDescent="0.2">
      <c r="CB400" s="104"/>
      <c r="CC400" s="104"/>
      <c r="CG400" s="104"/>
      <c r="CH400" s="104"/>
      <c r="CL400" s="104"/>
      <c r="CN400" s="104"/>
      <c r="CO400" s="104"/>
      <c r="HG400" s="107"/>
    </row>
    <row r="401" spans="80:215" x14ac:dyDescent="0.2">
      <c r="CB401" s="104"/>
      <c r="CC401" s="104"/>
      <c r="CG401" s="104"/>
      <c r="CH401" s="104"/>
      <c r="CL401" s="104"/>
      <c r="CN401" s="104"/>
      <c r="CO401" s="104"/>
      <c r="HG401" s="107"/>
    </row>
    <row r="402" spans="80:215" x14ac:dyDescent="0.2">
      <c r="CB402" s="104"/>
      <c r="CC402" s="104"/>
      <c r="CG402" s="104"/>
      <c r="CH402" s="104"/>
      <c r="CL402" s="104"/>
      <c r="CN402" s="104"/>
      <c r="CO402" s="104"/>
      <c r="HG402" s="107"/>
    </row>
    <row r="403" spans="80:215" x14ac:dyDescent="0.2">
      <c r="CB403" s="104"/>
      <c r="CC403" s="104"/>
      <c r="CG403" s="104"/>
      <c r="CH403" s="104"/>
      <c r="CL403" s="104"/>
      <c r="CN403" s="104"/>
      <c r="CO403" s="104"/>
      <c r="HG403" s="107"/>
    </row>
    <row r="404" spans="80:215" x14ac:dyDescent="0.2">
      <c r="CB404" s="104"/>
      <c r="CC404" s="104"/>
      <c r="CG404" s="104"/>
      <c r="CH404" s="104"/>
      <c r="CL404" s="104"/>
      <c r="CN404" s="104"/>
      <c r="CO404" s="104"/>
      <c r="HG404" s="107"/>
    </row>
    <row r="405" spans="80:215" x14ac:dyDescent="0.2">
      <c r="CB405" s="104"/>
      <c r="CC405" s="104"/>
      <c r="CG405" s="104"/>
      <c r="CH405" s="104"/>
      <c r="CL405" s="104"/>
      <c r="CN405" s="104"/>
      <c r="CO405" s="104"/>
      <c r="HG405" s="107"/>
    </row>
    <row r="406" spans="80:215" x14ac:dyDescent="0.2">
      <c r="CB406" s="104"/>
      <c r="CC406" s="104"/>
      <c r="CG406" s="104"/>
      <c r="CH406" s="104"/>
      <c r="CL406" s="104"/>
      <c r="CN406" s="104"/>
      <c r="CO406" s="104"/>
      <c r="HG406" s="107"/>
    </row>
    <row r="407" spans="80:215" x14ac:dyDescent="0.2">
      <c r="CB407" s="104"/>
      <c r="CC407" s="104"/>
      <c r="CG407" s="104"/>
      <c r="CH407" s="104"/>
      <c r="CL407" s="104"/>
      <c r="CN407" s="104"/>
      <c r="CO407" s="104"/>
      <c r="HG407" s="107"/>
    </row>
    <row r="408" spans="80:215" x14ac:dyDescent="0.2">
      <c r="CB408" s="104"/>
      <c r="CC408" s="104"/>
      <c r="CG408" s="104"/>
      <c r="CH408" s="104"/>
      <c r="CL408" s="104"/>
      <c r="CN408" s="104"/>
      <c r="CO408" s="104"/>
      <c r="HG408" s="107"/>
    </row>
    <row r="409" spans="80:215" x14ac:dyDescent="0.2">
      <c r="CB409" s="104"/>
      <c r="CC409" s="104"/>
      <c r="CG409" s="104"/>
      <c r="CH409" s="104"/>
      <c r="CL409" s="104"/>
      <c r="CN409" s="104"/>
      <c r="CO409" s="104"/>
      <c r="HG409" s="107"/>
    </row>
    <row r="410" spans="80:215" x14ac:dyDescent="0.2">
      <c r="CB410" s="104"/>
      <c r="CC410" s="104"/>
      <c r="CG410" s="104"/>
      <c r="CH410" s="104"/>
      <c r="CL410" s="104"/>
      <c r="CN410" s="104"/>
      <c r="CO410" s="104"/>
      <c r="HG410" s="107"/>
    </row>
    <row r="411" spans="80:215" x14ac:dyDescent="0.2">
      <c r="CB411" s="104"/>
      <c r="CC411" s="104"/>
      <c r="CG411" s="104"/>
      <c r="CH411" s="104"/>
      <c r="CL411" s="104"/>
      <c r="CN411" s="104"/>
      <c r="CO411" s="104"/>
      <c r="HG411" s="107"/>
    </row>
    <row r="412" spans="80:215" x14ac:dyDescent="0.2">
      <c r="CB412" s="104"/>
      <c r="CC412" s="104"/>
      <c r="CG412" s="104"/>
      <c r="CH412" s="104"/>
      <c r="CL412" s="104"/>
      <c r="CN412" s="104"/>
      <c r="CO412" s="104"/>
      <c r="HG412" s="107"/>
    </row>
    <row r="413" spans="80:215" x14ac:dyDescent="0.2">
      <c r="CB413" s="104"/>
      <c r="CC413" s="104"/>
      <c r="CG413" s="104"/>
      <c r="CH413" s="104"/>
      <c r="CL413" s="104"/>
      <c r="CN413" s="104"/>
      <c r="CO413" s="104"/>
      <c r="HG413" s="107"/>
    </row>
    <row r="414" spans="80:215" x14ac:dyDescent="0.2">
      <c r="CB414" s="104"/>
      <c r="CC414" s="104"/>
      <c r="CG414" s="104"/>
      <c r="CH414" s="104"/>
      <c r="CL414" s="104"/>
      <c r="CN414" s="104"/>
      <c r="CO414" s="104"/>
      <c r="HG414" s="107"/>
    </row>
    <row r="415" spans="80:215" x14ac:dyDescent="0.2">
      <c r="CB415" s="104"/>
      <c r="CC415" s="104"/>
      <c r="CG415" s="104"/>
      <c r="CH415" s="104"/>
      <c r="CL415" s="104"/>
      <c r="CN415" s="104"/>
      <c r="CO415" s="104"/>
      <c r="HG415" s="107"/>
    </row>
    <row r="416" spans="80:215" x14ac:dyDescent="0.2">
      <c r="CB416" s="104"/>
      <c r="CC416" s="104"/>
      <c r="CG416" s="104"/>
      <c r="CH416" s="104"/>
      <c r="CL416" s="104"/>
      <c r="CN416" s="104"/>
      <c r="CO416" s="104"/>
      <c r="HG416" s="107"/>
    </row>
    <row r="417" spans="80:215" x14ac:dyDescent="0.2">
      <c r="CB417" s="104"/>
      <c r="CC417" s="104"/>
      <c r="CG417" s="104"/>
      <c r="CH417" s="104"/>
      <c r="CL417" s="104"/>
      <c r="CN417" s="104"/>
      <c r="CO417" s="104"/>
      <c r="HG417" s="107"/>
    </row>
    <row r="418" spans="80:215" x14ac:dyDescent="0.2">
      <c r="CB418" s="104"/>
      <c r="CC418" s="104"/>
      <c r="CG418" s="104"/>
      <c r="CH418" s="104"/>
      <c r="CL418" s="104"/>
      <c r="CN418" s="104"/>
      <c r="CO418" s="104"/>
      <c r="HG418" s="107"/>
    </row>
    <row r="419" spans="80:215" x14ac:dyDescent="0.2">
      <c r="CB419" s="104"/>
      <c r="CC419" s="104"/>
      <c r="CG419" s="104"/>
      <c r="CH419" s="104"/>
      <c r="CL419" s="104"/>
      <c r="CN419" s="104"/>
      <c r="CO419" s="104"/>
      <c r="HG419" s="107"/>
    </row>
    <row r="420" spans="80:215" x14ac:dyDescent="0.2">
      <c r="CB420" s="104"/>
      <c r="CC420" s="104"/>
      <c r="CG420" s="104"/>
      <c r="CH420" s="104"/>
      <c r="CL420" s="104"/>
      <c r="CN420" s="104"/>
      <c r="CO420" s="104"/>
      <c r="HG420" s="107"/>
    </row>
    <row r="421" spans="80:215" x14ac:dyDescent="0.2">
      <c r="CB421" s="104"/>
      <c r="CC421" s="104"/>
      <c r="CG421" s="104"/>
      <c r="CH421" s="104"/>
      <c r="CL421" s="104"/>
      <c r="CN421" s="104"/>
      <c r="CO421" s="104"/>
      <c r="HG421" s="107"/>
    </row>
    <row r="422" spans="80:215" x14ac:dyDescent="0.2">
      <c r="CB422" s="104"/>
      <c r="CC422" s="104"/>
      <c r="CG422" s="104"/>
      <c r="CH422" s="104"/>
      <c r="CL422" s="104"/>
      <c r="CN422" s="104"/>
      <c r="CO422" s="104"/>
      <c r="HG422" s="107"/>
    </row>
    <row r="423" spans="80:215" x14ac:dyDescent="0.2">
      <c r="CB423" s="104"/>
      <c r="CC423" s="104"/>
      <c r="CG423" s="104"/>
      <c r="CH423" s="104"/>
      <c r="CL423" s="104"/>
      <c r="CN423" s="104"/>
      <c r="CO423" s="104"/>
      <c r="HG423" s="107"/>
    </row>
    <row r="424" spans="80:215" x14ac:dyDescent="0.2">
      <c r="CB424" s="104"/>
      <c r="CC424" s="104"/>
      <c r="CG424" s="104"/>
      <c r="CH424" s="104"/>
      <c r="CL424" s="104"/>
      <c r="CN424" s="104"/>
      <c r="CO424" s="104"/>
      <c r="HG424" s="107"/>
    </row>
    <row r="425" spans="80:215" x14ac:dyDescent="0.2">
      <c r="CB425" s="104"/>
      <c r="CC425" s="104"/>
      <c r="CG425" s="104"/>
      <c r="CH425" s="104"/>
      <c r="CL425" s="104"/>
      <c r="CN425" s="104"/>
      <c r="CO425" s="104"/>
      <c r="HG425" s="107"/>
    </row>
    <row r="426" spans="80:215" x14ac:dyDescent="0.2">
      <c r="CB426" s="104"/>
      <c r="CC426" s="104"/>
      <c r="CG426" s="104"/>
      <c r="CH426" s="104"/>
      <c r="CL426" s="104"/>
      <c r="CN426" s="104"/>
      <c r="CO426" s="104"/>
      <c r="HG426" s="107"/>
    </row>
    <row r="427" spans="80:215" x14ac:dyDescent="0.2">
      <c r="CB427" s="104"/>
      <c r="CC427" s="104"/>
      <c r="CG427" s="104"/>
      <c r="CH427" s="104"/>
      <c r="CL427" s="104"/>
      <c r="CN427" s="104"/>
      <c r="CO427" s="104"/>
      <c r="HG427" s="107"/>
    </row>
    <row r="428" spans="80:215" x14ac:dyDescent="0.2">
      <c r="CB428" s="104"/>
      <c r="CC428" s="104"/>
      <c r="CG428" s="104"/>
      <c r="CH428" s="104"/>
      <c r="CL428" s="104"/>
      <c r="CN428" s="104"/>
      <c r="CO428" s="104"/>
      <c r="HG428" s="107"/>
    </row>
    <row r="429" spans="80:215" x14ac:dyDescent="0.2">
      <c r="CB429" s="104"/>
      <c r="CC429" s="104"/>
      <c r="CG429" s="104"/>
      <c r="CH429" s="104"/>
      <c r="CL429" s="104"/>
      <c r="CN429" s="104"/>
      <c r="CO429" s="104"/>
      <c r="HG429" s="107"/>
    </row>
    <row r="430" spans="80:215" x14ac:dyDescent="0.2">
      <c r="CB430" s="104"/>
      <c r="CC430" s="104"/>
      <c r="CG430" s="104"/>
      <c r="CH430" s="104"/>
      <c r="CL430" s="104"/>
      <c r="CN430" s="104"/>
      <c r="CO430" s="104"/>
      <c r="HG430" s="107"/>
    </row>
    <row r="431" spans="80:215" x14ac:dyDescent="0.2">
      <c r="CB431" s="104"/>
      <c r="CC431" s="104"/>
      <c r="CG431" s="104"/>
      <c r="CH431" s="104"/>
      <c r="CL431" s="104"/>
      <c r="CN431" s="104"/>
      <c r="CO431" s="104"/>
      <c r="HG431" s="107"/>
    </row>
    <row r="432" spans="80:215" x14ac:dyDescent="0.2">
      <c r="CB432" s="104"/>
      <c r="CC432" s="104"/>
      <c r="CG432" s="104"/>
      <c r="CH432" s="104"/>
      <c r="CL432" s="104"/>
      <c r="CN432" s="104"/>
      <c r="CO432" s="104"/>
      <c r="HG432" s="107"/>
    </row>
    <row r="433" spans="80:215" x14ac:dyDescent="0.2">
      <c r="CB433" s="104"/>
      <c r="CC433" s="104"/>
      <c r="CG433" s="104"/>
      <c r="CH433" s="104"/>
      <c r="CL433" s="104"/>
      <c r="CN433" s="104"/>
      <c r="CO433" s="104"/>
      <c r="HG433" s="107"/>
    </row>
    <row r="434" spans="80:215" x14ac:dyDescent="0.2">
      <c r="CB434" s="104"/>
      <c r="CC434" s="104"/>
      <c r="CG434" s="104"/>
      <c r="CH434" s="104"/>
      <c r="CL434" s="104"/>
      <c r="CN434" s="104"/>
      <c r="CO434" s="104"/>
      <c r="HG434" s="107"/>
    </row>
    <row r="435" spans="80:215" x14ac:dyDescent="0.2">
      <c r="CB435" s="104"/>
      <c r="CC435" s="104"/>
      <c r="CG435" s="104"/>
      <c r="CH435" s="104"/>
      <c r="CL435" s="104"/>
      <c r="CN435" s="104"/>
      <c r="CO435" s="104"/>
      <c r="HG435" s="107"/>
    </row>
    <row r="436" spans="80:215" x14ac:dyDescent="0.2">
      <c r="CB436" s="104"/>
      <c r="CC436" s="104"/>
      <c r="CG436" s="104"/>
      <c r="CH436" s="104"/>
      <c r="CL436" s="104"/>
      <c r="CN436" s="104"/>
      <c r="CO436" s="104"/>
      <c r="HG436" s="107"/>
    </row>
    <row r="437" spans="80:215" x14ac:dyDescent="0.2">
      <c r="CB437" s="104"/>
      <c r="CC437" s="104"/>
      <c r="CG437" s="104"/>
      <c r="CH437" s="104"/>
      <c r="CL437" s="104"/>
      <c r="CN437" s="104"/>
      <c r="CO437" s="104"/>
      <c r="HG437" s="107"/>
    </row>
    <row r="438" spans="80:215" x14ac:dyDescent="0.2">
      <c r="CB438" s="104"/>
      <c r="CC438" s="104"/>
      <c r="CG438" s="104"/>
      <c r="CH438" s="104"/>
      <c r="CL438" s="104"/>
      <c r="CN438" s="104"/>
      <c r="CO438" s="104"/>
      <c r="HG438" s="107"/>
    </row>
    <row r="439" spans="80:215" x14ac:dyDescent="0.2">
      <c r="CB439" s="104"/>
      <c r="CC439" s="104"/>
      <c r="CG439" s="104"/>
      <c r="CH439" s="104"/>
      <c r="CL439" s="104"/>
      <c r="CN439" s="104"/>
      <c r="CO439" s="104"/>
      <c r="HG439" s="107"/>
    </row>
    <row r="440" spans="80:215" x14ac:dyDescent="0.2">
      <c r="CB440" s="104"/>
      <c r="CC440" s="104"/>
      <c r="CG440" s="104"/>
      <c r="CH440" s="104"/>
      <c r="CL440" s="104"/>
      <c r="CN440" s="104"/>
      <c r="CO440" s="104"/>
      <c r="HG440" s="107"/>
    </row>
    <row r="441" spans="80:215" x14ac:dyDescent="0.2">
      <c r="CB441" s="104"/>
      <c r="CC441" s="104"/>
      <c r="CG441" s="104"/>
      <c r="CH441" s="104"/>
      <c r="CL441" s="104"/>
      <c r="CN441" s="104"/>
      <c r="CO441" s="104"/>
      <c r="HG441" s="107"/>
    </row>
    <row r="442" spans="80:215" x14ac:dyDescent="0.2">
      <c r="CB442" s="104"/>
      <c r="CC442" s="104"/>
      <c r="CG442" s="104"/>
      <c r="CH442" s="104"/>
      <c r="CL442" s="104"/>
      <c r="CN442" s="104"/>
      <c r="CO442" s="104"/>
      <c r="HG442" s="107"/>
    </row>
    <row r="443" spans="80:215" x14ac:dyDescent="0.2">
      <c r="CB443" s="104"/>
      <c r="CC443" s="104"/>
      <c r="CG443" s="104"/>
      <c r="CH443" s="104"/>
      <c r="CL443" s="104"/>
      <c r="CN443" s="104"/>
      <c r="CO443" s="104"/>
      <c r="HG443" s="107"/>
    </row>
    <row r="444" spans="80:215" x14ac:dyDescent="0.2">
      <c r="CB444" s="104"/>
      <c r="CC444" s="104"/>
      <c r="CG444" s="104"/>
      <c r="CH444" s="104"/>
      <c r="CL444" s="104"/>
      <c r="CN444" s="104"/>
      <c r="CO444" s="104"/>
      <c r="HG444" s="107"/>
    </row>
    <row r="445" spans="80:215" x14ac:dyDescent="0.2">
      <c r="CB445" s="104"/>
      <c r="CC445" s="104"/>
      <c r="CG445" s="104"/>
      <c r="CH445" s="104"/>
      <c r="CL445" s="104"/>
      <c r="CN445" s="104"/>
      <c r="CO445" s="104"/>
      <c r="HG445" s="107"/>
    </row>
    <row r="446" spans="80:215" x14ac:dyDescent="0.2">
      <c r="CB446" s="104"/>
      <c r="CC446" s="104"/>
      <c r="CG446" s="104"/>
      <c r="CH446" s="104"/>
      <c r="CL446" s="104"/>
      <c r="CN446" s="104"/>
      <c r="CO446" s="104"/>
      <c r="HG446" s="107"/>
    </row>
    <row r="447" spans="80:215" x14ac:dyDescent="0.2">
      <c r="CB447" s="104"/>
      <c r="CC447" s="104"/>
      <c r="CG447" s="104"/>
      <c r="CH447" s="104"/>
      <c r="CL447" s="104"/>
      <c r="CN447" s="104"/>
      <c r="CO447" s="104"/>
      <c r="HG447" s="107"/>
    </row>
    <row r="448" spans="80:215" x14ac:dyDescent="0.2">
      <c r="CB448" s="104"/>
      <c r="CC448" s="104"/>
      <c r="CG448" s="104"/>
      <c r="CH448" s="104"/>
      <c r="CL448" s="104"/>
      <c r="CN448" s="104"/>
      <c r="CO448" s="104"/>
      <c r="HG448" s="107"/>
    </row>
    <row r="449" spans="80:215" x14ac:dyDescent="0.2">
      <c r="CB449" s="104"/>
      <c r="CC449" s="104"/>
      <c r="CG449" s="104"/>
      <c r="CH449" s="104"/>
      <c r="CL449" s="104"/>
      <c r="CN449" s="104"/>
      <c r="CO449" s="104"/>
      <c r="HG449" s="107"/>
    </row>
    <row r="450" spans="80:215" x14ac:dyDescent="0.2">
      <c r="CB450" s="104"/>
      <c r="CC450" s="104"/>
      <c r="CG450" s="104"/>
      <c r="CH450" s="104"/>
      <c r="CL450" s="104"/>
      <c r="CN450" s="104"/>
      <c r="CO450" s="104"/>
      <c r="HG450" s="107"/>
    </row>
    <row r="451" spans="80:215" x14ac:dyDescent="0.2">
      <c r="CB451" s="104"/>
      <c r="CC451" s="104"/>
      <c r="CG451" s="104"/>
      <c r="CH451" s="104"/>
      <c r="CL451" s="104"/>
      <c r="CN451" s="104"/>
      <c r="CO451" s="104"/>
      <c r="HG451" s="107"/>
    </row>
    <row r="452" spans="80:215" x14ac:dyDescent="0.2">
      <c r="CB452" s="104"/>
      <c r="CC452" s="104"/>
      <c r="CG452" s="104"/>
      <c r="CH452" s="104"/>
      <c r="CL452" s="104"/>
      <c r="CN452" s="104"/>
      <c r="CO452" s="104"/>
      <c r="HG452" s="107"/>
    </row>
    <row r="453" spans="80:215" x14ac:dyDescent="0.2">
      <c r="CB453" s="104"/>
      <c r="CC453" s="104"/>
      <c r="CG453" s="104"/>
      <c r="CH453" s="104"/>
      <c r="CL453" s="104"/>
      <c r="CN453" s="104"/>
      <c r="CO453" s="104"/>
      <c r="HG453" s="107"/>
    </row>
    <row r="454" spans="80:215" x14ac:dyDescent="0.2">
      <c r="CB454" s="104"/>
      <c r="CC454" s="104"/>
      <c r="CG454" s="104"/>
      <c r="CH454" s="104"/>
      <c r="CL454" s="104"/>
      <c r="CN454" s="104"/>
      <c r="CO454" s="104"/>
      <c r="HG454" s="107"/>
    </row>
    <row r="455" spans="80:215" x14ac:dyDescent="0.2">
      <c r="CB455" s="104"/>
      <c r="CC455" s="104"/>
      <c r="CG455" s="104"/>
      <c r="CH455" s="104"/>
      <c r="CL455" s="104"/>
      <c r="CN455" s="104"/>
      <c r="CO455" s="104"/>
      <c r="HG455" s="107"/>
    </row>
    <row r="456" spans="80:215" x14ac:dyDescent="0.2">
      <c r="CB456" s="104"/>
      <c r="CC456" s="104"/>
      <c r="CG456" s="104"/>
      <c r="CH456" s="104"/>
      <c r="CL456" s="104"/>
      <c r="CN456" s="104"/>
      <c r="CO456" s="104"/>
      <c r="HG456" s="107"/>
    </row>
    <row r="457" spans="80:215" x14ac:dyDescent="0.2">
      <c r="CB457" s="104"/>
      <c r="CC457" s="104"/>
      <c r="CG457" s="104"/>
      <c r="CH457" s="104"/>
      <c r="CL457" s="104"/>
      <c r="CN457" s="104"/>
      <c r="CO457" s="104"/>
      <c r="HG457" s="107"/>
    </row>
    <row r="458" spans="80:215" x14ac:dyDescent="0.2">
      <c r="CB458" s="104"/>
      <c r="CC458" s="104"/>
      <c r="CG458" s="104"/>
      <c r="CH458" s="104"/>
      <c r="CL458" s="104"/>
      <c r="CN458" s="104"/>
      <c r="CO458" s="104"/>
      <c r="HG458" s="107"/>
    </row>
    <row r="459" spans="80:215" x14ac:dyDescent="0.2">
      <c r="CB459" s="104"/>
      <c r="CC459" s="104"/>
      <c r="CG459" s="104"/>
      <c r="CH459" s="104"/>
      <c r="CL459" s="104"/>
      <c r="CN459" s="104"/>
      <c r="CO459" s="104"/>
      <c r="HG459" s="107"/>
    </row>
    <row r="460" spans="80:215" x14ac:dyDescent="0.2">
      <c r="CB460" s="104"/>
      <c r="CC460" s="104"/>
      <c r="CG460" s="104"/>
      <c r="CH460" s="104"/>
      <c r="CL460" s="104"/>
      <c r="CN460" s="104"/>
      <c r="CO460" s="104"/>
      <c r="HG460" s="107"/>
    </row>
    <row r="461" spans="80:215" x14ac:dyDescent="0.2">
      <c r="CB461" s="104"/>
      <c r="CC461" s="104"/>
      <c r="CG461" s="104"/>
      <c r="CH461" s="104"/>
      <c r="CL461" s="104"/>
      <c r="CN461" s="104"/>
      <c r="CO461" s="104"/>
      <c r="HG461" s="107"/>
    </row>
    <row r="462" spans="80:215" x14ac:dyDescent="0.2">
      <c r="CB462" s="104"/>
      <c r="CC462" s="104"/>
      <c r="CG462" s="104"/>
      <c r="CH462" s="104"/>
      <c r="CL462" s="104"/>
      <c r="CN462" s="104"/>
      <c r="CO462" s="104"/>
      <c r="HG462" s="107"/>
    </row>
    <row r="463" spans="80:215" x14ac:dyDescent="0.2">
      <c r="CB463" s="104"/>
      <c r="CC463" s="104"/>
      <c r="CG463" s="104"/>
      <c r="CH463" s="104"/>
      <c r="CL463" s="104"/>
      <c r="CN463" s="104"/>
      <c r="CO463" s="104"/>
      <c r="HG463" s="107"/>
    </row>
    <row r="464" spans="80:215" x14ac:dyDescent="0.2">
      <c r="CB464" s="104"/>
      <c r="CC464" s="104"/>
      <c r="CG464" s="104"/>
      <c r="CH464" s="104"/>
      <c r="CL464" s="104"/>
      <c r="CN464" s="104"/>
      <c r="CO464" s="104"/>
      <c r="HG464" s="107"/>
    </row>
    <row r="465" spans="80:215" x14ac:dyDescent="0.2">
      <c r="CB465" s="104"/>
      <c r="CC465" s="104"/>
      <c r="CG465" s="104"/>
      <c r="CH465" s="104"/>
      <c r="CL465" s="104"/>
      <c r="CN465" s="104"/>
      <c r="CO465" s="104"/>
      <c r="HG465" s="107"/>
    </row>
    <row r="466" spans="80:215" x14ac:dyDescent="0.2">
      <c r="CB466" s="104"/>
      <c r="CC466" s="104"/>
      <c r="CG466" s="104"/>
      <c r="CH466" s="104"/>
      <c r="CL466" s="104"/>
      <c r="CN466" s="104"/>
      <c r="CO466" s="104"/>
      <c r="HG466" s="107"/>
    </row>
    <row r="467" spans="80:215" x14ac:dyDescent="0.2">
      <c r="CB467" s="104"/>
      <c r="CC467" s="104"/>
      <c r="CG467" s="104"/>
      <c r="CH467" s="104"/>
      <c r="CL467" s="104"/>
      <c r="CN467" s="104"/>
      <c r="CO467" s="104"/>
      <c r="HG467" s="107"/>
    </row>
    <row r="468" spans="80:215" x14ac:dyDescent="0.2">
      <c r="CB468" s="104"/>
      <c r="CC468" s="104"/>
      <c r="CG468" s="104"/>
      <c r="CH468" s="104"/>
      <c r="CL468" s="104"/>
      <c r="CN468" s="104"/>
      <c r="CO468" s="104"/>
      <c r="HG468" s="107"/>
    </row>
    <row r="469" spans="80:215" x14ac:dyDescent="0.2">
      <c r="CB469" s="104"/>
      <c r="CC469" s="104"/>
      <c r="CG469" s="104"/>
      <c r="CH469" s="104"/>
      <c r="CL469" s="104"/>
      <c r="CN469" s="104"/>
      <c r="CO469" s="104"/>
      <c r="HG469" s="107"/>
    </row>
    <row r="470" spans="80:215" x14ac:dyDescent="0.2">
      <c r="CB470" s="104"/>
      <c r="CC470" s="104"/>
      <c r="CG470" s="104"/>
      <c r="CH470" s="104"/>
      <c r="CL470" s="104"/>
      <c r="CN470" s="104"/>
      <c r="CO470" s="104"/>
      <c r="HG470" s="107"/>
    </row>
    <row r="471" spans="80:215" x14ac:dyDescent="0.2">
      <c r="CB471" s="104"/>
      <c r="CC471" s="104"/>
      <c r="CG471" s="104"/>
      <c r="CH471" s="104"/>
      <c r="CL471" s="104"/>
      <c r="CN471" s="104"/>
      <c r="CO471" s="104"/>
      <c r="HG471" s="107"/>
    </row>
    <row r="472" spans="80:215" x14ac:dyDescent="0.2">
      <c r="CB472" s="104"/>
      <c r="CC472" s="104"/>
      <c r="CG472" s="104"/>
      <c r="CH472" s="104"/>
      <c r="CL472" s="104"/>
      <c r="CN472" s="104"/>
      <c r="CO472" s="104"/>
      <c r="HG472" s="107"/>
    </row>
    <row r="473" spans="80:215" x14ac:dyDescent="0.2">
      <c r="CB473" s="104"/>
      <c r="CC473" s="104"/>
      <c r="CG473" s="104"/>
      <c r="CH473" s="104"/>
      <c r="CL473" s="104"/>
      <c r="CN473" s="104"/>
      <c r="CO473" s="104"/>
      <c r="HG473" s="107"/>
    </row>
    <row r="474" spans="80:215" x14ac:dyDescent="0.2">
      <c r="CB474" s="104"/>
      <c r="CC474" s="104"/>
      <c r="CG474" s="104"/>
      <c r="CH474" s="104"/>
      <c r="CL474" s="104"/>
      <c r="CN474" s="104"/>
      <c r="CO474" s="104"/>
      <c r="HG474" s="107"/>
    </row>
    <row r="475" spans="80:215" x14ac:dyDescent="0.2">
      <c r="CB475" s="104"/>
      <c r="CC475" s="104"/>
      <c r="CG475" s="104"/>
      <c r="CH475" s="104"/>
      <c r="CL475" s="104"/>
      <c r="CN475" s="104"/>
      <c r="CO475" s="104"/>
      <c r="HG475" s="107"/>
    </row>
    <row r="476" spans="80:215" x14ac:dyDescent="0.2">
      <c r="CB476" s="104"/>
      <c r="CC476" s="104"/>
      <c r="CG476" s="104"/>
      <c r="CH476" s="104"/>
      <c r="CL476" s="104"/>
      <c r="CN476" s="104"/>
      <c r="CO476" s="104"/>
      <c r="HG476" s="107"/>
    </row>
    <row r="477" spans="80:215" x14ac:dyDescent="0.2">
      <c r="CB477" s="104"/>
      <c r="CC477" s="104"/>
      <c r="CG477" s="104"/>
      <c r="CH477" s="104"/>
      <c r="CL477" s="104"/>
      <c r="CN477" s="104"/>
      <c r="CO477" s="104"/>
      <c r="HG477" s="107"/>
    </row>
    <row r="478" spans="80:215" x14ac:dyDescent="0.2">
      <c r="CB478" s="104"/>
      <c r="CC478" s="104"/>
      <c r="CG478" s="104"/>
      <c r="CH478" s="104"/>
      <c r="CL478" s="104"/>
      <c r="CN478" s="104"/>
      <c r="CO478" s="104"/>
      <c r="HG478" s="107"/>
    </row>
    <row r="479" spans="80:215" x14ac:dyDescent="0.2">
      <c r="CB479" s="104"/>
      <c r="CC479" s="104"/>
      <c r="CG479" s="104"/>
      <c r="CH479" s="104"/>
      <c r="CL479" s="104"/>
      <c r="CN479" s="104"/>
      <c r="CO479" s="104"/>
      <c r="HG479" s="107"/>
    </row>
    <row r="480" spans="80:215" x14ac:dyDescent="0.2">
      <c r="CB480" s="104"/>
      <c r="CC480" s="104"/>
      <c r="CG480" s="104"/>
      <c r="CH480" s="104"/>
      <c r="CL480" s="104"/>
      <c r="CN480" s="104"/>
      <c r="CO480" s="104"/>
      <c r="HG480" s="107"/>
    </row>
    <row r="481" spans="80:215" x14ac:dyDescent="0.2">
      <c r="CB481" s="104"/>
      <c r="CC481" s="104"/>
      <c r="CG481" s="104"/>
      <c r="CH481" s="104"/>
      <c r="CL481" s="104"/>
      <c r="CN481" s="104"/>
      <c r="CO481" s="104"/>
      <c r="HG481" s="107"/>
    </row>
    <row r="482" spans="80:215" x14ac:dyDescent="0.2">
      <c r="CB482" s="104"/>
      <c r="CC482" s="104"/>
      <c r="CG482" s="104"/>
      <c r="CH482" s="104"/>
      <c r="CL482" s="104"/>
      <c r="CN482" s="104"/>
      <c r="CO482" s="104"/>
      <c r="HG482" s="107"/>
    </row>
    <row r="483" spans="80:215" x14ac:dyDescent="0.2">
      <c r="CB483" s="104"/>
      <c r="CC483" s="104"/>
      <c r="CG483" s="104"/>
      <c r="CH483" s="104"/>
      <c r="CL483" s="104"/>
      <c r="CN483" s="104"/>
      <c r="CO483" s="104"/>
      <c r="HG483" s="107"/>
    </row>
    <row r="484" spans="80:215" x14ac:dyDescent="0.2">
      <c r="CB484" s="104"/>
      <c r="CC484" s="104"/>
      <c r="CG484" s="104"/>
      <c r="CH484" s="104"/>
      <c r="CL484" s="104"/>
      <c r="CN484" s="104"/>
      <c r="CO484" s="104"/>
      <c r="HG484" s="107"/>
    </row>
    <row r="485" spans="80:215" x14ac:dyDescent="0.2">
      <c r="CB485" s="104"/>
      <c r="CC485" s="104"/>
      <c r="CG485" s="104"/>
      <c r="CH485" s="104"/>
      <c r="CL485" s="104"/>
      <c r="CN485" s="104"/>
      <c r="CO485" s="104"/>
      <c r="HG485" s="107"/>
    </row>
    <row r="486" spans="80:215" x14ac:dyDescent="0.2">
      <c r="CB486" s="104"/>
      <c r="CC486" s="104"/>
      <c r="CG486" s="104"/>
      <c r="CH486" s="104"/>
      <c r="CL486" s="104"/>
      <c r="CN486" s="104"/>
      <c r="CO486" s="104"/>
      <c r="HG486" s="107"/>
    </row>
    <row r="487" spans="80:215" x14ac:dyDescent="0.2">
      <c r="CB487" s="104"/>
      <c r="CC487" s="104"/>
      <c r="CG487" s="104"/>
      <c r="CH487" s="104"/>
      <c r="CL487" s="104"/>
      <c r="CN487" s="104"/>
      <c r="CO487" s="104"/>
      <c r="HG487" s="107"/>
    </row>
    <row r="488" spans="80:215" x14ac:dyDescent="0.2">
      <c r="CB488" s="104"/>
      <c r="CC488" s="104"/>
      <c r="CG488" s="104"/>
      <c r="CH488" s="104"/>
      <c r="CL488" s="104"/>
      <c r="CN488" s="104"/>
      <c r="CO488" s="104"/>
      <c r="HG488" s="107"/>
    </row>
    <row r="489" spans="80:215" x14ac:dyDescent="0.2">
      <c r="CB489" s="104"/>
      <c r="CC489" s="104"/>
      <c r="CG489" s="104"/>
      <c r="CH489" s="104"/>
      <c r="CL489" s="104"/>
      <c r="CN489" s="104"/>
      <c r="CO489" s="104"/>
      <c r="HG489" s="107"/>
    </row>
    <row r="490" spans="80:215" x14ac:dyDescent="0.2">
      <c r="CB490" s="104"/>
      <c r="CC490" s="104"/>
      <c r="CG490" s="104"/>
      <c r="CH490" s="104"/>
      <c r="CL490" s="104"/>
      <c r="CN490" s="104"/>
      <c r="CO490" s="104"/>
      <c r="HG490" s="107"/>
    </row>
    <row r="491" spans="80:215" x14ac:dyDescent="0.2">
      <c r="CB491" s="104"/>
      <c r="CC491" s="104"/>
      <c r="CG491" s="104"/>
      <c r="CH491" s="104"/>
      <c r="CL491" s="104"/>
      <c r="CN491" s="104"/>
      <c r="CO491" s="104"/>
      <c r="HG491" s="107"/>
    </row>
    <row r="492" spans="80:215" x14ac:dyDescent="0.2">
      <c r="CB492" s="104"/>
      <c r="CC492" s="104"/>
      <c r="CG492" s="104"/>
      <c r="CH492" s="104"/>
      <c r="CL492" s="104"/>
      <c r="CN492" s="104"/>
      <c r="CO492" s="104"/>
      <c r="HG492" s="107"/>
    </row>
    <row r="493" spans="80:215" x14ac:dyDescent="0.2">
      <c r="CB493" s="104"/>
      <c r="CC493" s="104"/>
      <c r="CG493" s="104"/>
      <c r="CH493" s="104"/>
      <c r="CL493" s="104"/>
      <c r="CN493" s="104"/>
      <c r="CO493" s="104"/>
      <c r="HG493" s="107"/>
    </row>
    <row r="494" spans="80:215" x14ac:dyDescent="0.2">
      <c r="CB494" s="104"/>
      <c r="CC494" s="104"/>
      <c r="CG494" s="104"/>
      <c r="CH494" s="104"/>
      <c r="CL494" s="104"/>
      <c r="CN494" s="104"/>
      <c r="CO494" s="104"/>
      <c r="HG494" s="107"/>
    </row>
    <row r="495" spans="80:215" x14ac:dyDescent="0.2">
      <c r="CB495" s="104"/>
      <c r="CC495" s="104"/>
      <c r="CG495" s="104"/>
      <c r="CH495" s="104"/>
      <c r="CL495" s="104"/>
      <c r="CN495" s="104"/>
      <c r="CO495" s="104"/>
      <c r="HG495" s="107"/>
    </row>
    <row r="496" spans="80:215" x14ac:dyDescent="0.2">
      <c r="CB496" s="104"/>
      <c r="CC496" s="104"/>
      <c r="CG496" s="104"/>
      <c r="CH496" s="104"/>
      <c r="CL496" s="104"/>
      <c r="CN496" s="104"/>
      <c r="CO496" s="104"/>
      <c r="HG496" s="107"/>
    </row>
    <row r="497" spans="80:215" x14ac:dyDescent="0.2">
      <c r="CB497" s="104"/>
      <c r="CC497" s="104"/>
      <c r="CG497" s="104"/>
      <c r="CH497" s="104"/>
      <c r="CL497" s="104"/>
      <c r="CN497" s="104"/>
      <c r="CO497" s="104"/>
      <c r="HG497" s="107"/>
    </row>
    <row r="498" spans="80:215" x14ac:dyDescent="0.2">
      <c r="CB498" s="104"/>
      <c r="CC498" s="104"/>
      <c r="CG498" s="104"/>
      <c r="CH498" s="104"/>
      <c r="CL498" s="104"/>
      <c r="CN498" s="104"/>
      <c r="CO498" s="104"/>
      <c r="HG498" s="107"/>
    </row>
    <row r="499" spans="80:215" x14ac:dyDescent="0.2">
      <c r="CB499" s="104"/>
      <c r="CC499" s="104"/>
      <c r="CG499" s="104"/>
      <c r="CH499" s="104"/>
      <c r="CL499" s="104"/>
      <c r="CN499" s="104"/>
      <c r="CO499" s="104"/>
      <c r="HG499" s="107"/>
    </row>
    <row r="500" spans="80:215" x14ac:dyDescent="0.2">
      <c r="CB500" s="104"/>
      <c r="CC500" s="104"/>
      <c r="CG500" s="104"/>
      <c r="CH500" s="104"/>
      <c r="CL500" s="104"/>
      <c r="CN500" s="104"/>
      <c r="CO500" s="104"/>
      <c r="HG500" s="107"/>
    </row>
    <row r="501" spans="80:215" x14ac:dyDescent="0.2">
      <c r="CB501" s="104"/>
      <c r="CC501" s="104"/>
      <c r="CG501" s="104"/>
      <c r="CH501" s="104"/>
      <c r="CL501" s="104"/>
      <c r="CN501" s="104"/>
      <c r="CO501" s="104"/>
      <c r="HG501" s="107"/>
    </row>
    <row r="502" spans="80:215" x14ac:dyDescent="0.2">
      <c r="CB502" s="104"/>
      <c r="CC502" s="104"/>
      <c r="CG502" s="104"/>
      <c r="CH502" s="104"/>
      <c r="CL502" s="104"/>
      <c r="CN502" s="104"/>
      <c r="CO502" s="104"/>
      <c r="HG502" s="107"/>
    </row>
    <row r="503" spans="80:215" x14ac:dyDescent="0.2">
      <c r="CB503" s="104"/>
      <c r="CC503" s="104"/>
      <c r="CG503" s="104"/>
      <c r="CH503" s="104"/>
      <c r="CL503" s="104"/>
      <c r="CN503" s="104"/>
      <c r="CO503" s="104"/>
      <c r="HG503" s="107"/>
    </row>
    <row r="504" spans="80:215" x14ac:dyDescent="0.2">
      <c r="CB504" s="104"/>
      <c r="CC504" s="104"/>
      <c r="CG504" s="104"/>
      <c r="CH504" s="104"/>
      <c r="CL504" s="104"/>
      <c r="CN504" s="104"/>
      <c r="CO504" s="104"/>
      <c r="HG504" s="107"/>
    </row>
    <row r="505" spans="80:215" x14ac:dyDescent="0.2">
      <c r="CB505" s="104"/>
      <c r="CC505" s="104"/>
      <c r="CG505" s="104"/>
      <c r="CH505" s="104"/>
      <c r="CL505" s="104"/>
      <c r="CN505" s="104"/>
      <c r="CO505" s="104"/>
      <c r="HG505" s="107"/>
    </row>
    <row r="506" spans="80:215" x14ac:dyDescent="0.2">
      <c r="CB506" s="104"/>
      <c r="CC506" s="104"/>
      <c r="CG506" s="104"/>
      <c r="CH506" s="104"/>
      <c r="CL506" s="104"/>
      <c r="CN506" s="104"/>
      <c r="CO506" s="104"/>
      <c r="HG506" s="107"/>
    </row>
    <row r="507" spans="80:215" x14ac:dyDescent="0.2">
      <c r="CB507" s="104"/>
      <c r="CC507" s="104"/>
      <c r="CG507" s="104"/>
      <c r="CH507" s="104"/>
      <c r="CL507" s="104"/>
      <c r="CN507" s="104"/>
      <c r="CO507" s="104"/>
      <c r="HG507" s="107"/>
    </row>
    <row r="508" spans="80:215" x14ac:dyDescent="0.2">
      <c r="CB508" s="104"/>
      <c r="CC508" s="104"/>
      <c r="CG508" s="104"/>
      <c r="CH508" s="104"/>
      <c r="CL508" s="104"/>
      <c r="CN508" s="104"/>
      <c r="CO508" s="104"/>
      <c r="HG508" s="107"/>
    </row>
    <row r="509" spans="80:215" x14ac:dyDescent="0.2">
      <c r="CB509" s="104"/>
      <c r="CC509" s="104"/>
      <c r="CG509" s="104"/>
      <c r="CH509" s="104"/>
      <c r="CL509" s="104"/>
      <c r="CN509" s="104"/>
      <c r="CO509" s="104"/>
      <c r="HG509" s="107"/>
    </row>
    <row r="510" spans="80:215" x14ac:dyDescent="0.2">
      <c r="CB510" s="104"/>
      <c r="CC510" s="104"/>
      <c r="CG510" s="104"/>
      <c r="CH510" s="104"/>
      <c r="CL510" s="104"/>
      <c r="CN510" s="104"/>
      <c r="CO510" s="104"/>
      <c r="HG510" s="107"/>
    </row>
    <row r="511" spans="80:215" x14ac:dyDescent="0.2">
      <c r="CB511" s="104"/>
      <c r="CC511" s="104"/>
      <c r="CG511" s="104"/>
      <c r="CH511" s="104"/>
      <c r="CL511" s="104"/>
      <c r="CN511" s="104"/>
      <c r="CO511" s="104"/>
      <c r="HG511" s="107"/>
    </row>
    <row r="512" spans="80:215" x14ac:dyDescent="0.2">
      <c r="CB512" s="104"/>
      <c r="CC512" s="104"/>
      <c r="CG512" s="104"/>
      <c r="CH512" s="104"/>
      <c r="CL512" s="104"/>
      <c r="CN512" s="104"/>
      <c r="CO512" s="104"/>
      <c r="HG512" s="107"/>
    </row>
    <row r="513" spans="80:215" x14ac:dyDescent="0.2">
      <c r="CB513" s="104"/>
      <c r="CC513" s="104"/>
      <c r="CG513" s="104"/>
      <c r="CH513" s="104"/>
      <c r="CL513" s="104"/>
      <c r="CN513" s="104"/>
      <c r="CO513" s="104"/>
      <c r="HG513" s="107"/>
    </row>
    <row r="514" spans="80:215" x14ac:dyDescent="0.2">
      <c r="CB514" s="104"/>
      <c r="CC514" s="104"/>
      <c r="CG514" s="104"/>
      <c r="CH514" s="104"/>
      <c r="CL514" s="104"/>
      <c r="CN514" s="104"/>
      <c r="CO514" s="104"/>
      <c r="HG514" s="107"/>
    </row>
    <row r="515" spans="80:215" x14ac:dyDescent="0.2">
      <c r="CB515" s="104"/>
      <c r="CC515" s="104"/>
      <c r="CG515" s="104"/>
      <c r="CH515" s="104"/>
      <c r="CL515" s="104"/>
      <c r="CN515" s="104"/>
      <c r="CO515" s="104"/>
      <c r="HG515" s="107"/>
    </row>
    <row r="516" spans="80:215" x14ac:dyDescent="0.2">
      <c r="CB516" s="104"/>
      <c r="CC516" s="104"/>
      <c r="CG516" s="104"/>
      <c r="CH516" s="104"/>
      <c r="CL516" s="104"/>
      <c r="CN516" s="104"/>
      <c r="CO516" s="104"/>
      <c r="HG516" s="107"/>
    </row>
    <row r="517" spans="80:215" x14ac:dyDescent="0.2">
      <c r="CB517" s="104"/>
      <c r="CC517" s="104"/>
      <c r="CG517" s="104"/>
      <c r="CH517" s="104"/>
      <c r="CL517" s="104"/>
      <c r="CN517" s="104"/>
      <c r="CO517" s="104"/>
      <c r="HG517" s="107"/>
    </row>
    <row r="518" spans="80:215" x14ac:dyDescent="0.2">
      <c r="CB518" s="104"/>
      <c r="CC518" s="104"/>
      <c r="CG518" s="104"/>
      <c r="CH518" s="104"/>
      <c r="CL518" s="104"/>
      <c r="CN518" s="104"/>
      <c r="CO518" s="104"/>
      <c r="HG518" s="107"/>
    </row>
    <row r="519" spans="80:215" x14ac:dyDescent="0.2">
      <c r="CB519" s="104"/>
      <c r="CC519" s="104"/>
      <c r="CG519" s="104"/>
      <c r="CH519" s="104"/>
      <c r="CL519" s="104"/>
      <c r="CN519" s="104"/>
      <c r="CO519" s="104"/>
      <c r="HG519" s="107"/>
    </row>
    <row r="520" spans="80:215" x14ac:dyDescent="0.2">
      <c r="CB520" s="104"/>
      <c r="CC520" s="104"/>
      <c r="CG520" s="104"/>
      <c r="CH520" s="104"/>
      <c r="CL520" s="104"/>
      <c r="CN520" s="104"/>
      <c r="CO520" s="104"/>
      <c r="HG520" s="107"/>
    </row>
    <row r="521" spans="80:215" x14ac:dyDescent="0.2">
      <c r="CB521" s="104"/>
      <c r="CC521" s="104"/>
      <c r="CG521" s="104"/>
      <c r="CH521" s="104"/>
      <c r="CL521" s="104"/>
      <c r="CN521" s="104"/>
      <c r="CO521" s="104"/>
      <c r="HG521" s="107"/>
    </row>
    <row r="522" spans="80:215" x14ac:dyDescent="0.2">
      <c r="CB522" s="104"/>
      <c r="CC522" s="104"/>
      <c r="CG522" s="104"/>
      <c r="CH522" s="104"/>
      <c r="CL522" s="104"/>
      <c r="CN522" s="104"/>
      <c r="CO522" s="104"/>
      <c r="HG522" s="107"/>
    </row>
    <row r="523" spans="80:215" x14ac:dyDescent="0.2">
      <c r="CB523" s="104"/>
      <c r="CC523" s="104"/>
      <c r="CG523" s="104"/>
      <c r="CH523" s="104"/>
      <c r="CL523" s="104"/>
      <c r="CN523" s="104"/>
      <c r="CO523" s="104"/>
      <c r="HG523" s="107"/>
    </row>
    <row r="524" spans="80:215" x14ac:dyDescent="0.2">
      <c r="CB524" s="104"/>
      <c r="CC524" s="104"/>
      <c r="CG524" s="104"/>
      <c r="CH524" s="104"/>
      <c r="CL524" s="104"/>
      <c r="CN524" s="104"/>
      <c r="CO524" s="104"/>
      <c r="HG524" s="107"/>
    </row>
    <row r="525" spans="80:215" x14ac:dyDescent="0.2">
      <c r="CB525" s="104"/>
      <c r="CC525" s="104"/>
      <c r="CG525" s="104"/>
      <c r="CH525" s="104"/>
      <c r="CL525" s="104"/>
      <c r="CN525" s="104"/>
      <c r="CO525" s="104"/>
      <c r="HG525" s="107"/>
    </row>
    <row r="526" spans="80:215" x14ac:dyDescent="0.2">
      <c r="CB526" s="104"/>
      <c r="CC526" s="104"/>
      <c r="CG526" s="104"/>
      <c r="CH526" s="104"/>
      <c r="CL526" s="104"/>
      <c r="CN526" s="104"/>
      <c r="CO526" s="104"/>
      <c r="HG526" s="107"/>
    </row>
    <row r="527" spans="80:215" x14ac:dyDescent="0.2">
      <c r="CB527" s="104"/>
      <c r="CC527" s="104"/>
      <c r="CG527" s="104"/>
      <c r="CH527" s="104"/>
      <c r="CL527" s="104"/>
      <c r="CN527" s="104"/>
      <c r="CO527" s="104"/>
      <c r="HG527" s="107"/>
    </row>
    <row r="528" spans="80:215" x14ac:dyDescent="0.2">
      <c r="CB528" s="104"/>
      <c r="CC528" s="104"/>
      <c r="CG528" s="104"/>
      <c r="CH528" s="104"/>
      <c r="CL528" s="104"/>
      <c r="CN528" s="104"/>
      <c r="CO528" s="104"/>
      <c r="HG528" s="107"/>
    </row>
    <row r="529" spans="80:215" x14ac:dyDescent="0.2">
      <c r="CB529" s="104"/>
      <c r="CC529" s="104"/>
      <c r="CG529" s="104"/>
      <c r="CH529" s="104"/>
      <c r="CL529" s="104"/>
      <c r="CN529" s="104"/>
      <c r="CO529" s="104"/>
      <c r="HG529" s="107"/>
    </row>
    <row r="530" spans="80:215" x14ac:dyDescent="0.2">
      <c r="CB530" s="104"/>
      <c r="CC530" s="104"/>
      <c r="CG530" s="104"/>
      <c r="CH530" s="104"/>
      <c r="CL530" s="104"/>
      <c r="CN530" s="104"/>
      <c r="CO530" s="104"/>
      <c r="HG530" s="107"/>
    </row>
    <row r="531" spans="80:215" x14ac:dyDescent="0.2">
      <c r="CB531" s="104"/>
      <c r="CC531" s="104"/>
      <c r="CG531" s="104"/>
      <c r="CH531" s="104"/>
      <c r="CL531" s="104"/>
      <c r="CN531" s="104"/>
      <c r="CO531" s="104"/>
      <c r="HG531" s="107"/>
    </row>
    <row r="532" spans="80:215" x14ac:dyDescent="0.2">
      <c r="CB532" s="104"/>
      <c r="CC532" s="104"/>
      <c r="CG532" s="104"/>
      <c r="CH532" s="104"/>
      <c r="CL532" s="104"/>
      <c r="CN532" s="104"/>
      <c r="CO532" s="104"/>
      <c r="HG532" s="107"/>
    </row>
    <row r="533" spans="80:215" x14ac:dyDescent="0.2">
      <c r="CB533" s="104"/>
      <c r="CC533" s="104"/>
      <c r="CG533" s="104"/>
      <c r="CH533" s="104"/>
      <c r="CL533" s="104"/>
      <c r="CN533" s="104"/>
      <c r="CO533" s="104"/>
      <c r="HG533" s="107"/>
    </row>
    <row r="534" spans="80:215" x14ac:dyDescent="0.2">
      <c r="CB534" s="104"/>
      <c r="CC534" s="104"/>
      <c r="CG534" s="104"/>
      <c r="CH534" s="104"/>
      <c r="CL534" s="104"/>
      <c r="CN534" s="104"/>
      <c r="CO534" s="104"/>
      <c r="HG534" s="107"/>
    </row>
    <row r="535" spans="80:215" x14ac:dyDescent="0.2">
      <c r="CB535" s="104"/>
      <c r="CC535" s="104"/>
      <c r="CG535" s="104"/>
      <c r="CH535" s="104"/>
      <c r="CL535" s="104"/>
      <c r="CN535" s="104"/>
      <c r="CO535" s="104"/>
      <c r="HG535" s="107"/>
    </row>
    <row r="536" spans="80:215" x14ac:dyDescent="0.2">
      <c r="CB536" s="104"/>
      <c r="CC536" s="104"/>
      <c r="CG536" s="104"/>
      <c r="CH536" s="104"/>
      <c r="CL536" s="104"/>
      <c r="CN536" s="104"/>
      <c r="CO536" s="104"/>
      <c r="HG536" s="107"/>
    </row>
    <row r="537" spans="80:215" x14ac:dyDescent="0.2">
      <c r="CB537" s="104"/>
      <c r="CC537" s="104"/>
      <c r="CG537" s="104"/>
      <c r="CH537" s="104"/>
      <c r="CL537" s="104"/>
      <c r="CN537" s="104"/>
      <c r="CO537" s="104"/>
      <c r="HG537" s="107"/>
    </row>
    <row r="538" spans="80:215" x14ac:dyDescent="0.2">
      <c r="CB538" s="104"/>
      <c r="CC538" s="104"/>
      <c r="CG538" s="104"/>
      <c r="CH538" s="104"/>
      <c r="CL538" s="104"/>
      <c r="CN538" s="104"/>
      <c r="CO538" s="104"/>
      <c r="HG538" s="107"/>
    </row>
    <row r="539" spans="80:215" x14ac:dyDescent="0.2">
      <c r="CB539" s="104"/>
      <c r="CC539" s="104"/>
      <c r="CG539" s="104"/>
      <c r="CH539" s="104"/>
      <c r="CL539" s="104"/>
      <c r="CN539" s="104"/>
      <c r="CO539" s="104"/>
      <c r="HG539" s="107"/>
    </row>
    <row r="540" spans="80:215" x14ac:dyDescent="0.2">
      <c r="CB540" s="104"/>
      <c r="CC540" s="104"/>
      <c r="CG540" s="104"/>
      <c r="CH540" s="104"/>
      <c r="CL540" s="104"/>
      <c r="CN540" s="104"/>
      <c r="CO540" s="104"/>
      <c r="HG540" s="107"/>
    </row>
    <row r="541" spans="80:215" x14ac:dyDescent="0.2">
      <c r="CB541" s="104"/>
      <c r="CC541" s="104"/>
      <c r="CG541" s="104"/>
      <c r="CH541" s="104"/>
      <c r="CL541" s="104"/>
      <c r="CN541" s="104"/>
      <c r="CO541" s="104"/>
      <c r="HG541" s="107"/>
    </row>
    <row r="542" spans="80:215" x14ac:dyDescent="0.2">
      <c r="CB542" s="104"/>
      <c r="CC542" s="104"/>
      <c r="CG542" s="104"/>
      <c r="CH542" s="104"/>
      <c r="CL542" s="104"/>
      <c r="CN542" s="104"/>
      <c r="CO542" s="104"/>
      <c r="HG542" s="107"/>
    </row>
    <row r="543" spans="80:215" x14ac:dyDescent="0.2">
      <c r="CB543" s="104"/>
      <c r="CC543" s="104"/>
      <c r="CG543" s="104"/>
      <c r="CH543" s="104"/>
      <c r="CL543" s="104"/>
      <c r="CN543" s="104"/>
      <c r="CO543" s="104"/>
      <c r="HG543" s="107"/>
    </row>
    <row r="544" spans="80:215" x14ac:dyDescent="0.2">
      <c r="CB544" s="104"/>
      <c r="CC544" s="104"/>
      <c r="CG544" s="104"/>
      <c r="CH544" s="104"/>
      <c r="CL544" s="104"/>
      <c r="CN544" s="104"/>
      <c r="CO544" s="104"/>
      <c r="HG544" s="107"/>
    </row>
    <row r="545" spans="80:215" x14ac:dyDescent="0.2">
      <c r="CB545" s="104"/>
      <c r="CC545" s="104"/>
      <c r="CG545" s="104"/>
      <c r="CH545" s="104"/>
      <c r="CL545" s="104"/>
      <c r="CN545" s="104"/>
      <c r="CO545" s="104"/>
      <c r="HG545" s="107"/>
    </row>
    <row r="546" spans="80:215" x14ac:dyDescent="0.2">
      <c r="CB546" s="104"/>
      <c r="CC546" s="104"/>
      <c r="CG546" s="104"/>
      <c r="CH546" s="104"/>
      <c r="CL546" s="104"/>
      <c r="CN546" s="104"/>
      <c r="CO546" s="104"/>
      <c r="HG546" s="107"/>
    </row>
    <row r="547" spans="80:215" x14ac:dyDescent="0.2">
      <c r="CB547" s="104"/>
      <c r="CC547" s="104"/>
      <c r="CG547" s="104"/>
      <c r="CH547" s="104"/>
      <c r="CL547" s="104"/>
      <c r="CN547" s="104"/>
      <c r="CO547" s="104"/>
      <c r="HG547" s="107"/>
    </row>
    <row r="548" spans="80:215" x14ac:dyDescent="0.2">
      <c r="CB548" s="104"/>
      <c r="CC548" s="104"/>
      <c r="CG548" s="104"/>
      <c r="CH548" s="104"/>
      <c r="CL548" s="104"/>
      <c r="CN548" s="104"/>
      <c r="CO548" s="104"/>
      <c r="HG548" s="107"/>
    </row>
    <row r="549" spans="80:215" x14ac:dyDescent="0.2">
      <c r="CB549" s="104"/>
      <c r="CC549" s="104"/>
      <c r="CG549" s="104"/>
      <c r="CH549" s="104"/>
      <c r="CL549" s="104"/>
      <c r="CN549" s="104"/>
      <c r="CO549" s="104"/>
      <c r="HG549" s="107"/>
    </row>
    <row r="550" spans="80:215" x14ac:dyDescent="0.2">
      <c r="CB550" s="104"/>
      <c r="CC550" s="104"/>
      <c r="CG550" s="104"/>
      <c r="CH550" s="104"/>
      <c r="CL550" s="104"/>
      <c r="CN550" s="104"/>
      <c r="CO550" s="104"/>
      <c r="HG550" s="107"/>
    </row>
    <row r="551" spans="80:215" x14ac:dyDescent="0.2">
      <c r="CB551" s="104"/>
      <c r="CC551" s="104"/>
      <c r="CG551" s="104"/>
      <c r="CH551" s="104"/>
      <c r="CL551" s="104"/>
      <c r="CN551" s="104"/>
      <c r="CO551" s="104"/>
      <c r="HG551" s="107"/>
    </row>
    <row r="552" spans="80:215" x14ac:dyDescent="0.2">
      <c r="CB552" s="104"/>
      <c r="CC552" s="104"/>
      <c r="CG552" s="104"/>
      <c r="CH552" s="104"/>
      <c r="CL552" s="104"/>
      <c r="CN552" s="104"/>
      <c r="CO552" s="104"/>
      <c r="HG552" s="107"/>
    </row>
    <row r="553" spans="80:215" x14ac:dyDescent="0.2">
      <c r="CB553" s="104"/>
      <c r="CC553" s="104"/>
      <c r="CG553" s="104"/>
      <c r="CH553" s="104"/>
      <c r="CL553" s="104"/>
      <c r="CN553" s="104"/>
      <c r="CO553" s="104"/>
      <c r="HG553" s="107"/>
    </row>
    <row r="554" spans="80:215" x14ac:dyDescent="0.2">
      <c r="CB554" s="104"/>
      <c r="CC554" s="104"/>
      <c r="CG554" s="104"/>
      <c r="CH554" s="104"/>
      <c r="CL554" s="104"/>
      <c r="CN554" s="104"/>
      <c r="CO554" s="104"/>
      <c r="HG554" s="107"/>
    </row>
    <row r="555" spans="80:215" x14ac:dyDescent="0.2">
      <c r="CB555" s="104"/>
      <c r="CC555" s="104"/>
      <c r="CG555" s="104"/>
      <c r="CH555" s="104"/>
      <c r="CL555" s="104"/>
      <c r="CN555" s="104"/>
      <c r="CO555" s="104"/>
      <c r="HG555" s="107"/>
    </row>
    <row r="556" spans="80:215" x14ac:dyDescent="0.2">
      <c r="CB556" s="104"/>
      <c r="CC556" s="104"/>
      <c r="CG556" s="104"/>
      <c r="CH556" s="104"/>
      <c r="CL556" s="104"/>
      <c r="CN556" s="104"/>
      <c r="CO556" s="104"/>
      <c r="HG556" s="107"/>
    </row>
    <row r="557" spans="80:215" x14ac:dyDescent="0.2">
      <c r="CB557" s="104"/>
      <c r="CC557" s="104"/>
      <c r="CG557" s="104"/>
      <c r="CH557" s="104"/>
      <c r="CL557" s="104"/>
      <c r="CN557" s="104"/>
      <c r="CO557" s="104"/>
      <c r="HG557" s="107"/>
    </row>
    <row r="558" spans="80:215" x14ac:dyDescent="0.2">
      <c r="CB558" s="104"/>
      <c r="CC558" s="104"/>
      <c r="CG558" s="104"/>
      <c r="CH558" s="104"/>
      <c r="CL558" s="104"/>
      <c r="CN558" s="104"/>
      <c r="CO558" s="104"/>
      <c r="HG558" s="107"/>
    </row>
    <row r="559" spans="80:215" x14ac:dyDescent="0.2">
      <c r="CB559" s="104"/>
      <c r="CC559" s="104"/>
      <c r="CG559" s="104"/>
      <c r="CH559" s="104"/>
      <c r="CL559" s="104"/>
      <c r="CN559" s="104"/>
      <c r="CO559" s="104"/>
      <c r="HG559" s="107"/>
    </row>
    <row r="560" spans="80:215" x14ac:dyDescent="0.2">
      <c r="CB560" s="104"/>
      <c r="CC560" s="104"/>
      <c r="CG560" s="104"/>
      <c r="CH560" s="104"/>
      <c r="CL560" s="104"/>
      <c r="CN560" s="104"/>
      <c r="CO560" s="104"/>
      <c r="HG560" s="107"/>
    </row>
    <row r="561" spans="80:215" x14ac:dyDescent="0.2">
      <c r="CB561" s="104"/>
      <c r="CC561" s="104"/>
      <c r="CG561" s="104"/>
      <c r="CH561" s="104"/>
      <c r="CL561" s="104"/>
      <c r="CN561" s="104"/>
      <c r="CO561" s="104"/>
      <c r="HG561" s="107"/>
    </row>
    <row r="562" spans="80:215" x14ac:dyDescent="0.2">
      <c r="CB562" s="104"/>
      <c r="CC562" s="104"/>
      <c r="CG562" s="104"/>
      <c r="CH562" s="104"/>
      <c r="CL562" s="104"/>
      <c r="CN562" s="104"/>
      <c r="CO562" s="104"/>
      <c r="HG562" s="107"/>
    </row>
    <row r="563" spans="80:215" x14ac:dyDescent="0.2">
      <c r="CB563" s="104"/>
      <c r="CC563" s="104"/>
      <c r="CG563" s="104"/>
      <c r="CH563" s="104"/>
      <c r="CL563" s="104"/>
      <c r="CN563" s="104"/>
      <c r="CO563" s="104"/>
      <c r="HG563" s="107"/>
    </row>
    <row r="564" spans="80:215" x14ac:dyDescent="0.2">
      <c r="CB564" s="104"/>
      <c r="CC564" s="104"/>
      <c r="CG564" s="104"/>
      <c r="CH564" s="104"/>
      <c r="CL564" s="104"/>
      <c r="CN564" s="104"/>
      <c r="CO564" s="104"/>
      <c r="HG564" s="107"/>
    </row>
    <row r="565" spans="80:215" x14ac:dyDescent="0.2">
      <c r="CB565" s="104"/>
      <c r="CC565" s="104"/>
      <c r="CG565" s="104"/>
      <c r="CH565" s="104"/>
      <c r="CL565" s="104"/>
      <c r="CN565" s="104"/>
      <c r="CO565" s="104"/>
      <c r="HG565" s="107"/>
    </row>
    <row r="566" spans="80:215" x14ac:dyDescent="0.2">
      <c r="CB566" s="104"/>
      <c r="CC566" s="104"/>
      <c r="CG566" s="104"/>
      <c r="CH566" s="104"/>
      <c r="CL566" s="104"/>
      <c r="CN566" s="104"/>
      <c r="CO566" s="104"/>
      <c r="HG566" s="107"/>
    </row>
    <row r="567" spans="80:215" x14ac:dyDescent="0.2">
      <c r="CB567" s="104"/>
      <c r="CC567" s="104"/>
      <c r="CG567" s="104"/>
      <c r="CH567" s="104"/>
      <c r="CL567" s="104"/>
      <c r="CN567" s="104"/>
      <c r="CO567" s="104"/>
      <c r="HG567" s="107"/>
    </row>
    <row r="568" spans="80:215" x14ac:dyDescent="0.2">
      <c r="CB568" s="104"/>
      <c r="CC568" s="104"/>
      <c r="CG568" s="104"/>
      <c r="CH568" s="104"/>
      <c r="CL568" s="104"/>
      <c r="CN568" s="104"/>
      <c r="CO568" s="104"/>
      <c r="HG568" s="107"/>
    </row>
    <row r="569" spans="80:215" x14ac:dyDescent="0.2">
      <c r="CB569" s="104"/>
      <c r="CC569" s="104"/>
      <c r="CG569" s="104"/>
      <c r="CH569" s="104"/>
      <c r="CL569" s="104"/>
      <c r="CN569" s="104"/>
      <c r="CO569" s="104"/>
      <c r="HG569" s="107"/>
    </row>
    <row r="570" spans="80:215" x14ac:dyDescent="0.2">
      <c r="CB570" s="104"/>
      <c r="CC570" s="104"/>
      <c r="CG570" s="104"/>
      <c r="CH570" s="104"/>
      <c r="CL570" s="104"/>
      <c r="CN570" s="104"/>
      <c r="CO570" s="104"/>
      <c r="HG570" s="107"/>
    </row>
    <row r="571" spans="80:215" x14ac:dyDescent="0.2">
      <c r="CB571" s="104"/>
      <c r="CC571" s="104"/>
      <c r="CG571" s="104"/>
      <c r="CH571" s="104"/>
      <c r="CL571" s="104"/>
      <c r="CN571" s="104"/>
      <c r="CO571" s="104"/>
      <c r="HG571" s="107"/>
    </row>
    <row r="572" spans="80:215" x14ac:dyDescent="0.2">
      <c r="CB572" s="104"/>
      <c r="CC572" s="104"/>
      <c r="CG572" s="104"/>
      <c r="CH572" s="104"/>
      <c r="CL572" s="104"/>
      <c r="CN572" s="104"/>
      <c r="CO572" s="104"/>
      <c r="HG572" s="107"/>
    </row>
    <row r="573" spans="80:215" x14ac:dyDescent="0.2">
      <c r="CB573" s="104"/>
      <c r="CC573" s="104"/>
      <c r="CG573" s="104"/>
      <c r="CH573" s="104"/>
      <c r="CL573" s="104"/>
      <c r="CN573" s="104"/>
      <c r="CO573" s="104"/>
      <c r="HG573" s="107"/>
    </row>
    <row r="574" spans="80:215" x14ac:dyDescent="0.2">
      <c r="CB574" s="104"/>
      <c r="CC574" s="104"/>
      <c r="CG574" s="104"/>
      <c r="CH574" s="104"/>
      <c r="CL574" s="104"/>
      <c r="CN574" s="104"/>
      <c r="CO574" s="104"/>
      <c r="HG574" s="107"/>
    </row>
    <row r="575" spans="80:215" x14ac:dyDescent="0.2">
      <c r="CB575" s="104"/>
      <c r="CC575" s="104"/>
      <c r="CG575" s="104"/>
      <c r="CH575" s="104"/>
      <c r="CL575" s="104"/>
      <c r="CN575" s="104"/>
      <c r="CO575" s="104"/>
      <c r="HG575" s="107"/>
    </row>
    <row r="576" spans="80:215" x14ac:dyDescent="0.2">
      <c r="CB576" s="104"/>
      <c r="CC576" s="104"/>
      <c r="CG576" s="104"/>
      <c r="CH576" s="104"/>
      <c r="CL576" s="104"/>
      <c r="CN576" s="104"/>
      <c r="CO576" s="104"/>
      <c r="HG576" s="107"/>
    </row>
    <row r="577" spans="80:215" x14ac:dyDescent="0.2">
      <c r="CB577" s="104"/>
      <c r="CC577" s="104"/>
      <c r="CG577" s="104"/>
      <c r="CH577" s="104"/>
      <c r="CL577" s="104"/>
      <c r="CN577" s="104"/>
      <c r="CO577" s="104"/>
      <c r="HG577" s="107"/>
    </row>
    <row r="578" spans="80:215" x14ac:dyDescent="0.2">
      <c r="CB578" s="104"/>
      <c r="CC578" s="104"/>
      <c r="CG578" s="104"/>
      <c r="CH578" s="104"/>
      <c r="CL578" s="104"/>
      <c r="CN578" s="104"/>
      <c r="CO578" s="104"/>
      <c r="HG578" s="107"/>
    </row>
    <row r="579" spans="80:215" x14ac:dyDescent="0.2">
      <c r="CB579" s="104"/>
      <c r="CC579" s="104"/>
      <c r="CG579" s="104"/>
      <c r="CH579" s="104"/>
      <c r="CL579" s="104"/>
      <c r="CN579" s="104"/>
      <c r="CO579" s="104"/>
      <c r="HG579" s="107"/>
    </row>
    <row r="580" spans="80:215" x14ac:dyDescent="0.2">
      <c r="CB580" s="104"/>
      <c r="CC580" s="104"/>
      <c r="CG580" s="104"/>
      <c r="CH580" s="104"/>
      <c r="CL580" s="104"/>
      <c r="CN580" s="104"/>
      <c r="CO580" s="104"/>
      <c r="HG580" s="107"/>
    </row>
    <row r="581" spans="80:215" x14ac:dyDescent="0.2">
      <c r="CB581" s="104"/>
      <c r="CC581" s="104"/>
      <c r="CG581" s="104"/>
      <c r="CH581" s="104"/>
      <c r="CL581" s="104"/>
      <c r="CN581" s="104"/>
      <c r="CO581" s="104"/>
      <c r="HG581" s="107"/>
    </row>
    <row r="582" spans="80:215" x14ac:dyDescent="0.2">
      <c r="CB582" s="104"/>
      <c r="CC582" s="104"/>
      <c r="CG582" s="104"/>
      <c r="CH582" s="104"/>
      <c r="CL582" s="104"/>
      <c r="CN582" s="104"/>
      <c r="CO582" s="104"/>
      <c r="HG582" s="107"/>
    </row>
    <row r="583" spans="80:215" x14ac:dyDescent="0.2">
      <c r="CB583" s="104"/>
      <c r="CC583" s="104"/>
      <c r="CG583" s="104"/>
      <c r="CH583" s="104"/>
      <c r="CL583" s="104"/>
      <c r="CN583" s="104"/>
      <c r="CO583" s="104"/>
      <c r="HG583" s="107"/>
    </row>
    <row r="584" spans="80:215" x14ac:dyDescent="0.2">
      <c r="CB584" s="104"/>
      <c r="CC584" s="104"/>
      <c r="CG584" s="104"/>
      <c r="CH584" s="104"/>
      <c r="CL584" s="104"/>
      <c r="CN584" s="104"/>
      <c r="CO584" s="104"/>
      <c r="HG584" s="107"/>
    </row>
    <row r="585" spans="80:215" x14ac:dyDescent="0.2">
      <c r="CB585" s="104"/>
      <c r="CC585" s="104"/>
      <c r="CG585" s="104"/>
      <c r="CH585" s="104"/>
      <c r="CL585" s="104"/>
      <c r="CN585" s="104"/>
      <c r="CO585" s="104"/>
      <c r="HG585" s="107"/>
    </row>
    <row r="586" spans="80:215" x14ac:dyDescent="0.2">
      <c r="CB586" s="104"/>
      <c r="CC586" s="104"/>
      <c r="CG586" s="104"/>
      <c r="CH586" s="104"/>
      <c r="CL586" s="104"/>
      <c r="CN586" s="104"/>
      <c r="CO586" s="104"/>
      <c r="HG586" s="107"/>
    </row>
    <row r="587" spans="80:215" x14ac:dyDescent="0.2">
      <c r="CB587" s="104"/>
      <c r="CC587" s="104"/>
      <c r="CG587" s="104"/>
      <c r="CH587" s="104"/>
      <c r="CL587" s="104"/>
      <c r="CN587" s="104"/>
      <c r="CO587" s="104"/>
      <c r="HG587" s="107"/>
    </row>
    <row r="588" spans="80:215" x14ac:dyDescent="0.2">
      <c r="CB588" s="104"/>
      <c r="CC588" s="104"/>
      <c r="CG588" s="104"/>
      <c r="CH588" s="104"/>
      <c r="CL588" s="104"/>
      <c r="CN588" s="104"/>
      <c r="CO588" s="104"/>
      <c r="HG588" s="107"/>
    </row>
    <row r="589" spans="80:215" x14ac:dyDescent="0.2">
      <c r="CB589" s="104"/>
      <c r="CC589" s="104"/>
      <c r="CG589" s="104"/>
      <c r="CH589" s="104"/>
      <c r="CL589" s="104"/>
      <c r="CN589" s="104"/>
      <c r="CO589" s="104"/>
      <c r="HG589" s="107"/>
    </row>
    <row r="590" spans="80:215" x14ac:dyDescent="0.2">
      <c r="CB590" s="104"/>
      <c r="CC590" s="104"/>
      <c r="CG590" s="104"/>
      <c r="CH590" s="104"/>
      <c r="CL590" s="104"/>
      <c r="CN590" s="104"/>
      <c r="CO590" s="104"/>
      <c r="HG590" s="107"/>
    </row>
    <row r="591" spans="80:215" x14ac:dyDescent="0.2">
      <c r="CB591" s="104"/>
      <c r="CC591" s="104"/>
      <c r="CG591" s="104"/>
      <c r="CH591" s="104"/>
      <c r="CL591" s="104"/>
      <c r="CN591" s="104"/>
      <c r="CO591" s="104"/>
      <c r="HG591" s="107"/>
    </row>
    <row r="592" spans="80:215" x14ac:dyDescent="0.2">
      <c r="CB592" s="104"/>
      <c r="CC592" s="104"/>
      <c r="CG592" s="104"/>
      <c r="CH592" s="104"/>
      <c r="CL592" s="104"/>
      <c r="CN592" s="104"/>
      <c r="CO592" s="104"/>
      <c r="HG592" s="107"/>
    </row>
    <row r="593" spans="80:215" x14ac:dyDescent="0.2">
      <c r="CB593" s="104"/>
      <c r="CC593" s="104"/>
      <c r="CG593" s="104"/>
      <c r="CH593" s="104"/>
      <c r="CL593" s="104"/>
      <c r="CN593" s="104"/>
      <c r="CO593" s="104"/>
      <c r="HG593" s="107"/>
    </row>
    <row r="594" spans="80:215" x14ac:dyDescent="0.2">
      <c r="CB594" s="104"/>
      <c r="CC594" s="104"/>
      <c r="CG594" s="104"/>
      <c r="CH594" s="104"/>
      <c r="CL594" s="104"/>
      <c r="CN594" s="104"/>
      <c r="CO594" s="104"/>
      <c r="HG594" s="107"/>
    </row>
    <row r="595" spans="80:215" x14ac:dyDescent="0.2">
      <c r="CB595" s="104"/>
      <c r="CC595" s="104"/>
      <c r="CG595" s="104"/>
      <c r="CH595" s="104"/>
      <c r="CL595" s="104"/>
      <c r="CN595" s="104"/>
      <c r="CO595" s="104"/>
      <c r="HG595" s="107"/>
    </row>
    <row r="596" spans="80:215" x14ac:dyDescent="0.2">
      <c r="CB596" s="104"/>
      <c r="CC596" s="104"/>
      <c r="CG596" s="104"/>
      <c r="CH596" s="104"/>
      <c r="CL596" s="104"/>
      <c r="CN596" s="104"/>
      <c r="CO596" s="104"/>
      <c r="HG596" s="107"/>
    </row>
    <row r="597" spans="80:215" x14ac:dyDescent="0.2">
      <c r="CB597" s="104"/>
      <c r="CC597" s="104"/>
      <c r="CG597" s="104"/>
      <c r="CH597" s="104"/>
      <c r="CL597" s="104"/>
      <c r="CN597" s="104"/>
      <c r="CO597" s="104"/>
      <c r="HG597" s="107"/>
    </row>
    <row r="598" spans="80:215" x14ac:dyDescent="0.2">
      <c r="CB598" s="104"/>
      <c r="CC598" s="104"/>
      <c r="CG598" s="104"/>
      <c r="CH598" s="104"/>
      <c r="CL598" s="104"/>
      <c r="CN598" s="104"/>
      <c r="CO598" s="104"/>
      <c r="HG598" s="107"/>
    </row>
    <row r="599" spans="80:215" x14ac:dyDescent="0.2">
      <c r="CB599" s="104"/>
      <c r="CC599" s="104"/>
      <c r="CG599" s="104"/>
      <c r="CH599" s="104"/>
      <c r="CL599" s="104"/>
      <c r="CN599" s="104"/>
      <c r="CO599" s="104"/>
      <c r="HG599" s="107"/>
    </row>
    <row r="600" spans="80:215" x14ac:dyDescent="0.2">
      <c r="CB600" s="104"/>
      <c r="CC600" s="104"/>
      <c r="CG600" s="104"/>
      <c r="CH600" s="104"/>
      <c r="CL600" s="104"/>
      <c r="CN600" s="104"/>
      <c r="CO600" s="104"/>
      <c r="HG600" s="107"/>
    </row>
    <row r="601" spans="80:215" x14ac:dyDescent="0.2">
      <c r="CB601" s="104"/>
      <c r="CC601" s="104"/>
      <c r="CG601" s="104"/>
      <c r="CH601" s="104"/>
      <c r="CL601" s="104"/>
      <c r="CN601" s="104"/>
      <c r="CO601" s="104"/>
      <c r="HG601" s="107"/>
    </row>
    <row r="602" spans="80:215" x14ac:dyDescent="0.2">
      <c r="CB602" s="104"/>
      <c r="CC602" s="104"/>
      <c r="CG602" s="104"/>
      <c r="CH602" s="104"/>
      <c r="CL602" s="104"/>
      <c r="CN602" s="104"/>
      <c r="CO602" s="104"/>
      <c r="HG602" s="107"/>
    </row>
    <row r="603" spans="80:215" x14ac:dyDescent="0.2">
      <c r="CB603" s="104"/>
      <c r="CC603" s="104"/>
      <c r="CG603" s="104"/>
      <c r="CH603" s="104"/>
      <c r="CL603" s="104"/>
      <c r="CN603" s="104"/>
      <c r="CO603" s="104"/>
      <c r="HG603" s="107"/>
    </row>
    <row r="604" spans="80:215" x14ac:dyDescent="0.2">
      <c r="CB604" s="104"/>
      <c r="CC604" s="104"/>
      <c r="CG604" s="104"/>
      <c r="CH604" s="104"/>
      <c r="CL604" s="104"/>
      <c r="CN604" s="104"/>
      <c r="CO604" s="104"/>
      <c r="HG604" s="107"/>
    </row>
    <row r="605" spans="80:215" x14ac:dyDescent="0.2">
      <c r="CB605" s="104"/>
      <c r="CC605" s="104"/>
      <c r="CG605" s="104"/>
      <c r="CH605" s="104"/>
      <c r="CL605" s="104"/>
      <c r="CN605" s="104"/>
      <c r="CO605" s="104"/>
      <c r="HG605" s="107"/>
    </row>
    <row r="606" spans="80:215" x14ac:dyDescent="0.2">
      <c r="CB606" s="104"/>
      <c r="CC606" s="104"/>
      <c r="CG606" s="104"/>
      <c r="CH606" s="104"/>
      <c r="CL606" s="104"/>
      <c r="CN606" s="104"/>
      <c r="CO606" s="104"/>
      <c r="HG606" s="107"/>
    </row>
    <row r="607" spans="80:215" x14ac:dyDescent="0.2">
      <c r="CB607" s="104"/>
      <c r="CC607" s="104"/>
      <c r="CG607" s="104"/>
      <c r="CH607" s="104"/>
      <c r="CL607" s="104"/>
      <c r="CN607" s="104"/>
      <c r="CO607" s="104"/>
      <c r="HG607" s="107"/>
    </row>
    <row r="608" spans="80:215" x14ac:dyDescent="0.2">
      <c r="CB608" s="104"/>
      <c r="CC608" s="104"/>
      <c r="CG608" s="104"/>
      <c r="CH608" s="104"/>
      <c r="CL608" s="104"/>
      <c r="CN608" s="104"/>
      <c r="CO608" s="104"/>
      <c r="HG608" s="107"/>
    </row>
    <row r="609" spans="80:215" x14ac:dyDescent="0.2">
      <c r="CB609" s="104"/>
      <c r="CC609" s="104"/>
      <c r="CG609" s="104"/>
      <c r="CH609" s="104"/>
      <c r="CL609" s="104"/>
      <c r="CN609" s="104"/>
      <c r="CO609" s="104"/>
      <c r="HG609" s="107"/>
    </row>
    <row r="610" spans="80:215" x14ac:dyDescent="0.2">
      <c r="CB610" s="104"/>
      <c r="CC610" s="104"/>
      <c r="CG610" s="104"/>
      <c r="CH610" s="104"/>
      <c r="CL610" s="104"/>
      <c r="CN610" s="104"/>
      <c r="CO610" s="104"/>
      <c r="HG610" s="107"/>
    </row>
    <row r="611" spans="80:215" x14ac:dyDescent="0.2">
      <c r="CB611" s="104"/>
      <c r="CC611" s="104"/>
      <c r="CG611" s="104"/>
      <c r="CH611" s="104"/>
      <c r="CL611" s="104"/>
      <c r="CN611" s="104"/>
      <c r="CO611" s="104"/>
      <c r="HG611" s="107"/>
    </row>
    <row r="612" spans="80:215" x14ac:dyDescent="0.2">
      <c r="CB612" s="104"/>
      <c r="CC612" s="104"/>
      <c r="CG612" s="104"/>
      <c r="CH612" s="104"/>
      <c r="CL612" s="104"/>
      <c r="CN612" s="104"/>
      <c r="CO612" s="104"/>
      <c r="HG612" s="107"/>
    </row>
    <row r="613" spans="80:215" x14ac:dyDescent="0.2">
      <c r="CB613" s="104"/>
      <c r="CC613" s="104"/>
      <c r="CG613" s="104"/>
      <c r="CH613" s="104"/>
      <c r="CL613" s="104"/>
      <c r="CN613" s="104"/>
      <c r="CO613" s="104"/>
      <c r="HG613" s="107"/>
    </row>
    <row r="614" spans="80:215" x14ac:dyDescent="0.2">
      <c r="CB614" s="104"/>
      <c r="CC614" s="104"/>
      <c r="CG614" s="104"/>
      <c r="CH614" s="104"/>
      <c r="CL614" s="104"/>
      <c r="CN614" s="104"/>
      <c r="CO614" s="104"/>
      <c r="HG614" s="107"/>
    </row>
    <row r="615" spans="80:215" x14ac:dyDescent="0.2">
      <c r="CB615" s="104"/>
      <c r="CC615" s="104"/>
      <c r="CG615" s="104"/>
      <c r="CH615" s="104"/>
      <c r="CL615" s="104"/>
      <c r="CN615" s="104"/>
      <c r="CO615" s="104"/>
      <c r="HG615" s="107"/>
    </row>
    <row r="616" spans="80:215" x14ac:dyDescent="0.2">
      <c r="CB616" s="104"/>
      <c r="CC616" s="104"/>
      <c r="CG616" s="104"/>
      <c r="CH616" s="104"/>
      <c r="CL616" s="104"/>
      <c r="CN616" s="104"/>
      <c r="CO616" s="104"/>
      <c r="HG616" s="107"/>
    </row>
    <row r="617" spans="80:215" x14ac:dyDescent="0.2">
      <c r="CB617" s="104"/>
      <c r="CC617" s="104"/>
      <c r="CG617" s="104"/>
      <c r="CH617" s="104"/>
      <c r="CL617" s="104"/>
      <c r="CN617" s="104"/>
      <c r="CO617" s="104"/>
      <c r="HG617" s="107"/>
    </row>
    <row r="618" spans="80:215" x14ac:dyDescent="0.2">
      <c r="CB618" s="104"/>
      <c r="CC618" s="104"/>
      <c r="CG618" s="104"/>
      <c r="CH618" s="104"/>
      <c r="CL618" s="104"/>
      <c r="CN618" s="104"/>
      <c r="CO618" s="104"/>
      <c r="HG618" s="107"/>
    </row>
    <row r="619" spans="80:215" x14ac:dyDescent="0.2">
      <c r="CB619" s="104"/>
      <c r="CC619" s="104"/>
      <c r="CG619" s="104"/>
      <c r="CH619" s="104"/>
      <c r="CL619" s="104"/>
      <c r="CN619" s="104"/>
      <c r="CO619" s="104"/>
      <c r="HG619" s="107"/>
    </row>
    <row r="620" spans="80:215" x14ac:dyDescent="0.2">
      <c r="CB620" s="104"/>
      <c r="CC620" s="104"/>
      <c r="CG620" s="104"/>
      <c r="CH620" s="104"/>
      <c r="CL620" s="104"/>
      <c r="CN620" s="104"/>
      <c r="CO620" s="104"/>
      <c r="HG620" s="107"/>
    </row>
    <row r="621" spans="80:215" x14ac:dyDescent="0.2">
      <c r="CB621" s="104"/>
      <c r="CC621" s="104"/>
      <c r="CG621" s="104"/>
      <c r="CH621" s="104"/>
      <c r="CL621" s="104"/>
      <c r="CN621" s="104"/>
      <c r="CO621" s="104"/>
      <c r="HG621" s="107"/>
    </row>
    <row r="622" spans="80:215" x14ac:dyDescent="0.2">
      <c r="CB622" s="104"/>
      <c r="CC622" s="104"/>
      <c r="CG622" s="104"/>
      <c r="CH622" s="104"/>
      <c r="CL622" s="104"/>
      <c r="CN622" s="104"/>
      <c r="CO622" s="104"/>
      <c r="HG622" s="107"/>
    </row>
    <row r="623" spans="80:215" x14ac:dyDescent="0.2">
      <c r="CB623" s="104"/>
      <c r="CC623" s="104"/>
      <c r="CG623" s="104"/>
      <c r="CH623" s="104"/>
      <c r="CL623" s="104"/>
      <c r="CN623" s="104"/>
      <c r="CO623" s="104"/>
      <c r="HG623" s="107"/>
    </row>
    <row r="624" spans="80:215" x14ac:dyDescent="0.2">
      <c r="CB624" s="104"/>
      <c r="CC624" s="104"/>
      <c r="CG624" s="104"/>
      <c r="CH624" s="104"/>
      <c r="CL624" s="104"/>
      <c r="CN624" s="104"/>
      <c r="CO624" s="104"/>
      <c r="HG624" s="107"/>
    </row>
    <row r="625" spans="80:215" x14ac:dyDescent="0.2">
      <c r="CB625" s="104"/>
      <c r="CC625" s="104"/>
      <c r="CG625" s="104"/>
      <c r="CH625" s="104"/>
      <c r="CL625" s="104"/>
      <c r="CN625" s="104"/>
      <c r="CO625" s="104"/>
      <c r="HG625" s="107"/>
    </row>
    <row r="626" spans="80:215" x14ac:dyDescent="0.2">
      <c r="CB626" s="104"/>
      <c r="CC626" s="104"/>
      <c r="CG626" s="104"/>
      <c r="CH626" s="104"/>
      <c r="CL626" s="104"/>
      <c r="CN626" s="104"/>
      <c r="CO626" s="104"/>
      <c r="HG626" s="107"/>
    </row>
    <row r="627" spans="80:215" x14ac:dyDescent="0.2">
      <c r="CB627" s="104"/>
      <c r="CC627" s="104"/>
      <c r="CG627" s="104"/>
      <c r="CH627" s="104"/>
      <c r="CL627" s="104"/>
      <c r="CN627" s="104"/>
      <c r="CO627" s="104"/>
      <c r="HG627" s="107"/>
    </row>
    <row r="628" spans="80:215" x14ac:dyDescent="0.2">
      <c r="CB628" s="104"/>
      <c r="CC628" s="104"/>
      <c r="CG628" s="104"/>
      <c r="CH628" s="104"/>
      <c r="CL628" s="104"/>
      <c r="CN628" s="104"/>
      <c r="CO628" s="104"/>
      <c r="HG628" s="107"/>
    </row>
    <row r="629" spans="80:215" x14ac:dyDescent="0.2">
      <c r="CB629" s="104"/>
      <c r="CC629" s="104"/>
      <c r="CG629" s="104"/>
      <c r="CH629" s="104"/>
      <c r="CL629" s="104"/>
      <c r="CN629" s="104"/>
      <c r="CO629" s="104"/>
      <c r="HG629" s="107"/>
    </row>
    <row r="630" spans="80:215" x14ac:dyDescent="0.2">
      <c r="CB630" s="104"/>
      <c r="CC630" s="104"/>
      <c r="CG630" s="104"/>
      <c r="CH630" s="104"/>
      <c r="CL630" s="104"/>
      <c r="CN630" s="104"/>
      <c r="CO630" s="104"/>
      <c r="HG630" s="107"/>
    </row>
    <row r="631" spans="80:215" x14ac:dyDescent="0.2">
      <c r="CB631" s="104"/>
      <c r="CC631" s="104"/>
      <c r="CG631" s="104"/>
      <c r="CH631" s="104"/>
      <c r="CL631" s="104"/>
      <c r="CN631" s="104"/>
      <c r="CO631" s="104"/>
      <c r="HG631" s="107"/>
    </row>
    <row r="632" spans="80:215" x14ac:dyDescent="0.2">
      <c r="CB632" s="104"/>
      <c r="CC632" s="104"/>
      <c r="CG632" s="104"/>
      <c r="CH632" s="104"/>
      <c r="CL632" s="104"/>
      <c r="CN632" s="104"/>
      <c r="CO632" s="104"/>
      <c r="HG632" s="107"/>
    </row>
    <row r="633" spans="80:215" x14ac:dyDescent="0.2">
      <c r="CB633" s="104"/>
      <c r="CC633" s="104"/>
      <c r="CG633" s="104"/>
      <c r="CH633" s="104"/>
      <c r="CL633" s="104"/>
      <c r="CN633" s="104"/>
      <c r="CO633" s="104"/>
      <c r="HG633" s="107"/>
    </row>
    <row r="634" spans="80:215" x14ac:dyDescent="0.2">
      <c r="CB634" s="104"/>
      <c r="CC634" s="104"/>
      <c r="CG634" s="104"/>
      <c r="CH634" s="104"/>
      <c r="CL634" s="104"/>
      <c r="CN634" s="104"/>
      <c r="CO634" s="104"/>
      <c r="HG634" s="107"/>
    </row>
    <row r="635" spans="80:215" x14ac:dyDescent="0.2">
      <c r="CB635" s="104"/>
      <c r="CC635" s="104"/>
      <c r="CG635" s="104"/>
      <c r="CH635" s="104"/>
      <c r="CL635" s="104"/>
      <c r="CN635" s="104"/>
      <c r="CO635" s="104"/>
      <c r="HG635" s="107"/>
    </row>
    <row r="636" spans="80:215" x14ac:dyDescent="0.2">
      <c r="CB636" s="104"/>
      <c r="CC636" s="104"/>
      <c r="CG636" s="104"/>
      <c r="CH636" s="104"/>
      <c r="CL636" s="104"/>
      <c r="CN636" s="104"/>
      <c r="CO636" s="104"/>
      <c r="HG636" s="107"/>
    </row>
    <row r="637" spans="80:215" x14ac:dyDescent="0.2">
      <c r="CB637" s="104"/>
      <c r="CC637" s="104"/>
      <c r="CG637" s="104"/>
      <c r="CH637" s="104"/>
      <c r="CL637" s="104"/>
      <c r="CN637" s="104"/>
      <c r="CO637" s="104"/>
      <c r="HG637" s="107"/>
    </row>
    <row r="638" spans="80:215" x14ac:dyDescent="0.2">
      <c r="CB638" s="104"/>
      <c r="CC638" s="104"/>
      <c r="CG638" s="104"/>
      <c r="CH638" s="104"/>
      <c r="CL638" s="104"/>
      <c r="CN638" s="104"/>
      <c r="CO638" s="104"/>
      <c r="HG638" s="107"/>
    </row>
    <row r="639" spans="80:215" x14ac:dyDescent="0.2">
      <c r="CB639" s="104"/>
      <c r="CC639" s="104"/>
      <c r="CG639" s="104"/>
      <c r="CH639" s="104"/>
      <c r="CL639" s="104"/>
      <c r="CN639" s="104"/>
      <c r="CO639" s="104"/>
      <c r="HG639" s="107"/>
    </row>
    <row r="640" spans="80:215" x14ac:dyDescent="0.2">
      <c r="CB640" s="104"/>
      <c r="CC640" s="104"/>
      <c r="CG640" s="104"/>
      <c r="CH640" s="104"/>
      <c r="CL640" s="104"/>
      <c r="CN640" s="104"/>
      <c r="CO640" s="104"/>
      <c r="HG640" s="107"/>
    </row>
    <row r="641" spans="80:215" x14ac:dyDescent="0.2">
      <c r="CB641" s="104"/>
      <c r="CC641" s="104"/>
      <c r="CG641" s="104"/>
      <c r="CH641" s="104"/>
      <c r="CL641" s="104"/>
      <c r="CN641" s="104"/>
      <c r="CO641" s="104"/>
      <c r="HG641" s="107"/>
    </row>
    <row r="642" spans="80:215" x14ac:dyDescent="0.2">
      <c r="CB642" s="104"/>
      <c r="CC642" s="104"/>
      <c r="CG642" s="104"/>
      <c r="CH642" s="104"/>
      <c r="CL642" s="104"/>
      <c r="CN642" s="104"/>
      <c r="CO642" s="104"/>
      <c r="HG642" s="107"/>
    </row>
    <row r="643" spans="80:215" x14ac:dyDescent="0.2">
      <c r="CB643" s="104"/>
      <c r="CC643" s="104"/>
      <c r="CG643" s="104"/>
      <c r="CH643" s="104"/>
      <c r="CL643" s="104"/>
      <c r="CN643" s="104"/>
      <c r="CO643" s="104"/>
      <c r="HG643" s="107"/>
    </row>
    <row r="644" spans="80:215" x14ac:dyDescent="0.2">
      <c r="CB644" s="104"/>
      <c r="CC644" s="104"/>
      <c r="CG644" s="104"/>
      <c r="CH644" s="104"/>
      <c r="CL644" s="104"/>
      <c r="CN644" s="104"/>
      <c r="CO644" s="104"/>
      <c r="HG644" s="107"/>
    </row>
    <row r="645" spans="80:215" x14ac:dyDescent="0.2">
      <c r="CB645" s="104"/>
      <c r="CC645" s="104"/>
      <c r="CG645" s="104"/>
      <c r="CH645" s="104"/>
      <c r="CL645" s="104"/>
      <c r="CN645" s="104"/>
      <c r="CO645" s="104"/>
      <c r="HG645" s="107"/>
    </row>
    <row r="646" spans="80:215" x14ac:dyDescent="0.2">
      <c r="CB646" s="104"/>
      <c r="CC646" s="104"/>
      <c r="CG646" s="104"/>
      <c r="CH646" s="104"/>
      <c r="CL646" s="104"/>
      <c r="CN646" s="104"/>
      <c r="CO646" s="104"/>
      <c r="HG646" s="107"/>
    </row>
    <row r="647" spans="80:215" x14ac:dyDescent="0.2">
      <c r="CB647" s="104"/>
      <c r="CC647" s="104"/>
      <c r="CG647" s="104"/>
      <c r="CH647" s="104"/>
      <c r="CL647" s="104"/>
      <c r="CN647" s="104"/>
      <c r="CO647" s="104"/>
      <c r="HG647" s="107"/>
    </row>
    <row r="648" spans="80:215" x14ac:dyDescent="0.2">
      <c r="CB648" s="104"/>
      <c r="CC648" s="104"/>
      <c r="CG648" s="104"/>
      <c r="CH648" s="104"/>
      <c r="CL648" s="104"/>
      <c r="CN648" s="104"/>
      <c r="CO648" s="104"/>
      <c r="HG648" s="107"/>
    </row>
    <row r="649" spans="80:215" x14ac:dyDescent="0.2">
      <c r="CB649" s="104"/>
      <c r="CC649" s="104"/>
      <c r="CG649" s="104"/>
      <c r="CH649" s="104"/>
      <c r="CL649" s="104"/>
      <c r="CN649" s="104"/>
      <c r="CO649" s="104"/>
      <c r="HG649" s="107"/>
    </row>
    <row r="650" spans="80:215" x14ac:dyDescent="0.2">
      <c r="CB650" s="104"/>
      <c r="CC650" s="104"/>
      <c r="CG650" s="104"/>
      <c r="CH650" s="104"/>
      <c r="CL650" s="104"/>
      <c r="CN650" s="104"/>
      <c r="CO650" s="104"/>
      <c r="HG650" s="107"/>
    </row>
    <row r="651" spans="80:215" x14ac:dyDescent="0.2">
      <c r="CB651" s="104"/>
      <c r="CC651" s="104"/>
      <c r="CG651" s="104"/>
      <c r="CH651" s="104"/>
      <c r="CL651" s="104"/>
      <c r="CN651" s="104"/>
      <c r="CO651" s="104"/>
      <c r="HG651" s="107"/>
    </row>
    <row r="652" spans="80:215" x14ac:dyDescent="0.2">
      <c r="CB652" s="104"/>
      <c r="CC652" s="104"/>
      <c r="CG652" s="104"/>
      <c r="CH652" s="104"/>
      <c r="CL652" s="104"/>
      <c r="CN652" s="104"/>
      <c r="CO652" s="104"/>
      <c r="HG652" s="107"/>
    </row>
    <row r="653" spans="80:215" x14ac:dyDescent="0.2">
      <c r="CB653" s="104"/>
      <c r="CC653" s="104"/>
      <c r="CG653" s="104"/>
      <c r="CH653" s="104"/>
      <c r="CL653" s="104"/>
      <c r="CN653" s="104"/>
      <c r="CO653" s="104"/>
      <c r="HG653" s="107"/>
    </row>
    <row r="654" spans="80:215" x14ac:dyDescent="0.2">
      <c r="CB654" s="104"/>
      <c r="CC654" s="104"/>
      <c r="CG654" s="104"/>
      <c r="CH654" s="104"/>
      <c r="CL654" s="104"/>
      <c r="CN654" s="104"/>
      <c r="CO654" s="104"/>
      <c r="HG654" s="107"/>
    </row>
    <row r="655" spans="80:215" x14ac:dyDescent="0.2">
      <c r="CB655" s="104"/>
      <c r="CC655" s="104"/>
      <c r="CG655" s="104"/>
      <c r="CH655" s="104"/>
      <c r="CL655" s="104"/>
      <c r="CN655" s="104"/>
      <c r="CO655" s="104"/>
      <c r="HG655" s="107"/>
    </row>
    <row r="656" spans="80:215" x14ac:dyDescent="0.2">
      <c r="CB656" s="104"/>
      <c r="CC656" s="104"/>
      <c r="CG656" s="104"/>
      <c r="CH656" s="104"/>
      <c r="CL656" s="104"/>
      <c r="CN656" s="104"/>
      <c r="CO656" s="104"/>
      <c r="HG656" s="107"/>
    </row>
    <row r="657" spans="80:215" x14ac:dyDescent="0.2">
      <c r="CB657" s="104"/>
      <c r="CC657" s="104"/>
      <c r="CG657" s="104"/>
      <c r="CH657" s="104"/>
      <c r="CL657" s="104"/>
      <c r="CN657" s="104"/>
      <c r="CO657" s="104"/>
      <c r="HG657" s="107"/>
    </row>
    <row r="658" spans="80:215" x14ac:dyDescent="0.2">
      <c r="CB658" s="104"/>
      <c r="CC658" s="104"/>
      <c r="CG658" s="104"/>
      <c r="CH658" s="104"/>
      <c r="CL658" s="104"/>
      <c r="CN658" s="104"/>
      <c r="CO658" s="104"/>
      <c r="HG658" s="107"/>
    </row>
    <row r="659" spans="80:215" x14ac:dyDescent="0.2">
      <c r="CB659" s="104"/>
      <c r="CC659" s="104"/>
      <c r="CG659" s="104"/>
      <c r="CH659" s="104"/>
      <c r="CL659" s="104"/>
      <c r="CN659" s="104"/>
      <c r="CO659" s="104"/>
      <c r="HG659" s="107"/>
    </row>
    <row r="660" spans="80:215" x14ac:dyDescent="0.2">
      <c r="CB660" s="104"/>
      <c r="CC660" s="104"/>
      <c r="CG660" s="104"/>
      <c r="CH660" s="104"/>
      <c r="CL660" s="104"/>
      <c r="CN660" s="104"/>
      <c r="CO660" s="104"/>
      <c r="HG660" s="107"/>
    </row>
    <row r="661" spans="80:215" x14ac:dyDescent="0.2">
      <c r="CB661" s="104"/>
      <c r="CC661" s="104"/>
      <c r="CG661" s="104"/>
      <c r="CH661" s="104"/>
      <c r="CL661" s="104"/>
      <c r="CN661" s="104"/>
      <c r="CO661" s="104"/>
      <c r="HG661" s="107"/>
    </row>
    <row r="662" spans="80:215" x14ac:dyDescent="0.2">
      <c r="CB662" s="104"/>
      <c r="CC662" s="104"/>
      <c r="CG662" s="104"/>
      <c r="CH662" s="104"/>
      <c r="CL662" s="104"/>
      <c r="CN662" s="104"/>
      <c r="CO662" s="104"/>
      <c r="HG662" s="107"/>
    </row>
    <row r="663" spans="80:215" x14ac:dyDescent="0.2">
      <c r="CB663" s="104"/>
      <c r="CC663" s="104"/>
      <c r="CG663" s="104"/>
      <c r="CH663" s="104"/>
      <c r="CL663" s="104"/>
      <c r="CN663" s="104"/>
      <c r="CO663" s="104"/>
      <c r="HG663" s="107"/>
    </row>
    <row r="664" spans="80:215" x14ac:dyDescent="0.2">
      <c r="CB664" s="104"/>
      <c r="CC664" s="104"/>
      <c r="CG664" s="104"/>
      <c r="CH664" s="104"/>
      <c r="CL664" s="104"/>
      <c r="CN664" s="104"/>
      <c r="CO664" s="104"/>
      <c r="HG664" s="107"/>
    </row>
    <row r="665" spans="80:215" x14ac:dyDescent="0.2">
      <c r="CB665" s="104"/>
      <c r="CC665" s="104"/>
      <c r="CG665" s="104"/>
      <c r="CH665" s="104"/>
      <c r="CL665" s="104"/>
      <c r="CN665" s="104"/>
      <c r="CO665" s="104"/>
      <c r="HG665" s="107"/>
    </row>
    <row r="666" spans="80:215" x14ac:dyDescent="0.2">
      <c r="CB666" s="104"/>
      <c r="CC666" s="104"/>
      <c r="CG666" s="104"/>
      <c r="CH666" s="104"/>
      <c r="CL666" s="104"/>
      <c r="CN666" s="104"/>
      <c r="CO666" s="104"/>
      <c r="HG666" s="107"/>
    </row>
    <row r="667" spans="80:215" x14ac:dyDescent="0.2">
      <c r="CB667" s="104"/>
      <c r="CC667" s="104"/>
      <c r="CG667" s="104"/>
      <c r="CH667" s="104"/>
      <c r="CL667" s="104"/>
      <c r="CN667" s="104"/>
      <c r="CO667" s="104"/>
      <c r="HG667" s="107"/>
    </row>
    <row r="668" spans="80:215" x14ac:dyDescent="0.2">
      <c r="CB668" s="104"/>
      <c r="CC668" s="104"/>
      <c r="CG668" s="104"/>
      <c r="CH668" s="104"/>
      <c r="CL668" s="104"/>
      <c r="CN668" s="104"/>
      <c r="CO668" s="104"/>
      <c r="HG668" s="107"/>
    </row>
    <row r="669" spans="80:215" x14ac:dyDescent="0.2">
      <c r="CB669" s="104"/>
      <c r="CC669" s="104"/>
      <c r="CG669" s="104"/>
      <c r="CH669" s="104"/>
      <c r="CL669" s="104"/>
      <c r="CN669" s="104"/>
      <c r="CO669" s="104"/>
      <c r="HG669" s="107"/>
    </row>
    <row r="670" spans="80:215" x14ac:dyDescent="0.2">
      <c r="CB670" s="104"/>
      <c r="CC670" s="104"/>
      <c r="CG670" s="104"/>
      <c r="CH670" s="104"/>
      <c r="CL670" s="104"/>
      <c r="CN670" s="104"/>
      <c r="CO670" s="104"/>
      <c r="HG670" s="107"/>
    </row>
    <row r="671" spans="80:215" x14ac:dyDescent="0.2">
      <c r="CB671" s="104"/>
      <c r="CC671" s="104"/>
      <c r="CG671" s="104"/>
      <c r="CH671" s="104"/>
      <c r="CL671" s="104"/>
      <c r="CN671" s="104"/>
      <c r="CO671" s="104"/>
      <c r="HG671" s="107"/>
    </row>
    <row r="672" spans="80:215" x14ac:dyDescent="0.2">
      <c r="CB672" s="104"/>
      <c r="CC672" s="104"/>
      <c r="CG672" s="104"/>
      <c r="CH672" s="104"/>
      <c r="CL672" s="104"/>
      <c r="CN672" s="104"/>
      <c r="CO672" s="104"/>
      <c r="HG672" s="107"/>
    </row>
    <row r="673" spans="80:215" x14ac:dyDescent="0.2">
      <c r="CB673" s="104"/>
      <c r="CC673" s="104"/>
      <c r="CG673" s="104"/>
      <c r="CH673" s="104"/>
      <c r="CL673" s="104"/>
      <c r="CN673" s="104"/>
      <c r="CO673" s="104"/>
      <c r="HG673" s="107"/>
    </row>
    <row r="674" spans="80:215" x14ac:dyDescent="0.2">
      <c r="CB674" s="104"/>
      <c r="CC674" s="104"/>
      <c r="CG674" s="104"/>
      <c r="CH674" s="104"/>
      <c r="CL674" s="104"/>
      <c r="CN674" s="104"/>
      <c r="CO674" s="104"/>
      <c r="HG674" s="107"/>
    </row>
    <row r="675" spans="80:215" x14ac:dyDescent="0.2">
      <c r="CB675" s="104"/>
      <c r="CC675" s="104"/>
      <c r="CG675" s="104"/>
      <c r="CH675" s="104"/>
      <c r="CL675" s="104"/>
      <c r="CN675" s="104"/>
      <c r="CO675" s="104"/>
      <c r="HG675" s="107"/>
    </row>
    <row r="676" spans="80:215" x14ac:dyDescent="0.2">
      <c r="CB676" s="104"/>
      <c r="CC676" s="104"/>
      <c r="CG676" s="104"/>
      <c r="CH676" s="104"/>
      <c r="CL676" s="104"/>
      <c r="CN676" s="104"/>
      <c r="CO676" s="104"/>
      <c r="HG676" s="107"/>
    </row>
    <row r="677" spans="80:215" x14ac:dyDescent="0.2">
      <c r="CB677" s="104"/>
      <c r="CC677" s="104"/>
      <c r="CG677" s="104"/>
      <c r="CH677" s="104"/>
      <c r="CL677" s="104"/>
      <c r="CN677" s="104"/>
      <c r="CO677" s="104"/>
      <c r="HG677" s="107"/>
    </row>
    <row r="678" spans="80:215" x14ac:dyDescent="0.2">
      <c r="CB678" s="104"/>
      <c r="CC678" s="104"/>
      <c r="CG678" s="104"/>
      <c r="CH678" s="104"/>
      <c r="CL678" s="104"/>
      <c r="CN678" s="104"/>
      <c r="CO678" s="104"/>
      <c r="HG678" s="107"/>
    </row>
    <row r="679" spans="80:215" x14ac:dyDescent="0.2">
      <c r="CB679" s="104"/>
      <c r="CC679" s="104"/>
      <c r="CG679" s="104"/>
      <c r="CH679" s="104"/>
      <c r="CL679" s="104"/>
      <c r="CN679" s="104"/>
      <c r="CO679" s="104"/>
      <c r="HG679" s="107"/>
    </row>
    <row r="680" spans="80:215" x14ac:dyDescent="0.2">
      <c r="CB680" s="104"/>
      <c r="CC680" s="104"/>
      <c r="CG680" s="104"/>
      <c r="CH680" s="104"/>
      <c r="CL680" s="104"/>
      <c r="CN680" s="104"/>
      <c r="CO680" s="104"/>
      <c r="HG680" s="107"/>
    </row>
    <row r="681" spans="80:215" x14ac:dyDescent="0.2">
      <c r="CB681" s="104"/>
      <c r="CC681" s="104"/>
      <c r="CG681" s="104"/>
      <c r="CH681" s="104"/>
      <c r="CL681" s="104"/>
      <c r="CN681" s="104"/>
      <c r="CO681" s="104"/>
      <c r="HG681" s="107"/>
    </row>
    <row r="682" spans="80:215" x14ac:dyDescent="0.2">
      <c r="CB682" s="104"/>
      <c r="CC682" s="104"/>
      <c r="CG682" s="104"/>
      <c r="CH682" s="104"/>
      <c r="CL682" s="104"/>
      <c r="CN682" s="104"/>
      <c r="CO682" s="104"/>
      <c r="HG682" s="107"/>
    </row>
    <row r="683" spans="80:215" x14ac:dyDescent="0.2">
      <c r="CB683" s="104"/>
      <c r="CC683" s="104"/>
      <c r="CG683" s="104"/>
      <c r="CH683" s="104"/>
      <c r="CL683" s="104"/>
      <c r="CN683" s="104"/>
      <c r="CO683" s="104"/>
      <c r="HG683" s="107"/>
    </row>
    <row r="684" spans="80:215" x14ac:dyDescent="0.2">
      <c r="CB684" s="104"/>
      <c r="CC684" s="104"/>
      <c r="CG684" s="104"/>
      <c r="CH684" s="104"/>
      <c r="CL684" s="104"/>
      <c r="CN684" s="104"/>
      <c r="CO684" s="104"/>
      <c r="HG684" s="107"/>
    </row>
    <row r="685" spans="80:215" x14ac:dyDescent="0.2">
      <c r="CB685" s="104"/>
      <c r="CC685" s="104"/>
      <c r="CG685" s="104"/>
      <c r="CH685" s="104"/>
      <c r="CL685" s="104"/>
      <c r="CN685" s="104"/>
      <c r="CO685" s="104"/>
      <c r="HG685" s="107"/>
    </row>
    <row r="686" spans="80:215" x14ac:dyDescent="0.2">
      <c r="CB686" s="104"/>
      <c r="CC686" s="104"/>
      <c r="CG686" s="104"/>
      <c r="CH686" s="104"/>
      <c r="CL686" s="104"/>
      <c r="CN686" s="104"/>
      <c r="CO686" s="104"/>
      <c r="HG686" s="107"/>
    </row>
    <row r="687" spans="80:215" x14ac:dyDescent="0.2">
      <c r="CB687" s="104"/>
      <c r="CC687" s="104"/>
      <c r="CG687" s="104"/>
      <c r="CH687" s="104"/>
      <c r="CL687" s="104"/>
      <c r="CN687" s="104"/>
      <c r="CO687" s="104"/>
      <c r="HG687" s="107"/>
    </row>
    <row r="688" spans="80:215" x14ac:dyDescent="0.2">
      <c r="CB688" s="104"/>
      <c r="CC688" s="104"/>
      <c r="CG688" s="104"/>
      <c r="CH688" s="104"/>
      <c r="CL688" s="104"/>
      <c r="CN688" s="104"/>
      <c r="CO688" s="104"/>
      <c r="HG688" s="107"/>
    </row>
    <row r="689" spans="80:215" x14ac:dyDescent="0.2">
      <c r="CB689" s="104"/>
      <c r="CC689" s="104"/>
      <c r="CG689" s="104"/>
      <c r="CH689" s="104"/>
      <c r="CL689" s="104"/>
      <c r="CN689" s="104"/>
      <c r="CO689" s="104"/>
      <c r="HG689" s="107"/>
    </row>
    <row r="690" spans="80:215" x14ac:dyDescent="0.2">
      <c r="CB690" s="104"/>
      <c r="CC690" s="104"/>
      <c r="CG690" s="104"/>
      <c r="CH690" s="104"/>
      <c r="CL690" s="104"/>
      <c r="CN690" s="104"/>
      <c r="CO690" s="104"/>
      <c r="HG690" s="107"/>
    </row>
    <row r="691" spans="80:215" x14ac:dyDescent="0.2">
      <c r="CB691" s="104"/>
      <c r="CC691" s="104"/>
      <c r="CG691" s="104"/>
      <c r="CH691" s="104"/>
      <c r="CL691" s="104"/>
      <c r="CN691" s="104"/>
      <c r="CO691" s="104"/>
      <c r="HG691" s="107"/>
    </row>
    <row r="692" spans="80:215" x14ac:dyDescent="0.2">
      <c r="CB692" s="104"/>
      <c r="CC692" s="104"/>
      <c r="CG692" s="104"/>
      <c r="CH692" s="104"/>
      <c r="CL692" s="104"/>
      <c r="CN692" s="104"/>
      <c r="CO692" s="104"/>
      <c r="HG692" s="107"/>
    </row>
    <row r="693" spans="80:215" x14ac:dyDescent="0.2">
      <c r="CB693" s="104"/>
      <c r="CC693" s="104"/>
      <c r="CG693" s="104"/>
      <c r="CH693" s="104"/>
      <c r="CL693" s="104"/>
      <c r="CN693" s="104"/>
      <c r="CO693" s="104"/>
      <c r="HG693" s="107"/>
    </row>
    <row r="694" spans="80:215" x14ac:dyDescent="0.2">
      <c r="CB694" s="104"/>
      <c r="CC694" s="104"/>
      <c r="CG694" s="104"/>
      <c r="CH694" s="104"/>
      <c r="CL694" s="104"/>
      <c r="CN694" s="104"/>
      <c r="CO694" s="104"/>
      <c r="HG694" s="107"/>
    </row>
    <row r="695" spans="80:215" x14ac:dyDescent="0.2">
      <c r="CB695" s="104"/>
      <c r="CC695" s="104"/>
      <c r="CG695" s="104"/>
      <c r="CH695" s="104"/>
      <c r="CL695" s="104"/>
      <c r="CN695" s="104"/>
      <c r="CO695" s="104"/>
      <c r="HG695" s="107"/>
    </row>
    <row r="696" spans="80:215" x14ac:dyDescent="0.2">
      <c r="CB696" s="104"/>
      <c r="CC696" s="104"/>
      <c r="CG696" s="104"/>
      <c r="CH696" s="104"/>
      <c r="CL696" s="104"/>
      <c r="CN696" s="104"/>
      <c r="CO696" s="104"/>
      <c r="HG696" s="107"/>
    </row>
    <row r="697" spans="80:215" x14ac:dyDescent="0.2">
      <c r="CB697" s="104"/>
      <c r="CC697" s="104"/>
      <c r="CG697" s="104"/>
      <c r="CH697" s="104"/>
      <c r="CL697" s="104"/>
      <c r="CN697" s="104"/>
      <c r="CO697" s="104"/>
      <c r="HG697" s="107"/>
    </row>
    <row r="698" spans="80:215" x14ac:dyDescent="0.2">
      <c r="CB698" s="104"/>
      <c r="CC698" s="104"/>
      <c r="CG698" s="104"/>
      <c r="CH698" s="104"/>
      <c r="CL698" s="104"/>
      <c r="CN698" s="104"/>
      <c r="CO698" s="104"/>
      <c r="HG698" s="107"/>
    </row>
    <row r="699" spans="80:215" x14ac:dyDescent="0.2">
      <c r="CB699" s="104"/>
      <c r="CC699" s="104"/>
      <c r="CG699" s="104"/>
      <c r="CH699" s="104"/>
      <c r="CL699" s="104"/>
      <c r="CN699" s="104"/>
      <c r="CO699" s="104"/>
      <c r="HG699" s="107"/>
    </row>
    <row r="700" spans="80:215" x14ac:dyDescent="0.2">
      <c r="CB700" s="104"/>
      <c r="CC700" s="104"/>
      <c r="CG700" s="104"/>
      <c r="CH700" s="104"/>
      <c r="CL700" s="104"/>
      <c r="CN700" s="104"/>
      <c r="CO700" s="104"/>
      <c r="HG700" s="107"/>
    </row>
    <row r="701" spans="80:215" x14ac:dyDescent="0.2">
      <c r="CB701" s="104"/>
      <c r="CC701" s="104"/>
      <c r="CG701" s="104"/>
      <c r="CH701" s="104"/>
      <c r="CL701" s="104"/>
      <c r="CN701" s="104"/>
      <c r="CO701" s="104"/>
      <c r="HG701" s="107"/>
    </row>
    <row r="702" spans="80:215" x14ac:dyDescent="0.2">
      <c r="CB702" s="104"/>
      <c r="CC702" s="104"/>
      <c r="CG702" s="104"/>
      <c r="CH702" s="104"/>
      <c r="CL702" s="104"/>
      <c r="CN702" s="104"/>
      <c r="CO702" s="104"/>
      <c r="HG702" s="107"/>
    </row>
    <row r="703" spans="80:215" x14ac:dyDescent="0.2">
      <c r="CB703" s="104"/>
      <c r="CC703" s="104"/>
      <c r="CG703" s="104"/>
      <c r="CH703" s="104"/>
      <c r="CL703" s="104"/>
      <c r="CN703" s="104"/>
      <c r="CO703" s="104"/>
      <c r="HG703" s="107"/>
    </row>
    <row r="704" spans="80:215" x14ac:dyDescent="0.2">
      <c r="CB704" s="104"/>
      <c r="CC704" s="104"/>
      <c r="CG704" s="104"/>
      <c r="CH704" s="104"/>
      <c r="CL704" s="104"/>
      <c r="CN704" s="104"/>
      <c r="CO704" s="104"/>
      <c r="HG704" s="107"/>
    </row>
    <row r="705" spans="80:215" x14ac:dyDescent="0.2">
      <c r="CB705" s="104"/>
      <c r="CC705" s="104"/>
      <c r="CG705" s="104"/>
      <c r="CH705" s="104"/>
      <c r="CL705" s="104"/>
      <c r="CN705" s="104"/>
      <c r="CO705" s="104"/>
      <c r="HG705" s="107"/>
    </row>
    <row r="706" spans="80:215" x14ac:dyDescent="0.2">
      <c r="CB706" s="104"/>
      <c r="CC706" s="104"/>
      <c r="CG706" s="104"/>
      <c r="CH706" s="104"/>
      <c r="CL706" s="104"/>
      <c r="CN706" s="104"/>
      <c r="CO706" s="104"/>
      <c r="HG706" s="107"/>
    </row>
    <row r="707" spans="80:215" x14ac:dyDescent="0.2">
      <c r="CB707" s="104"/>
      <c r="CC707" s="104"/>
      <c r="CG707" s="104"/>
      <c r="CH707" s="104"/>
      <c r="CL707" s="104"/>
      <c r="CN707" s="104"/>
      <c r="CO707" s="104"/>
      <c r="HG707" s="107"/>
    </row>
    <row r="708" spans="80:215" x14ac:dyDescent="0.2">
      <c r="CB708" s="104"/>
      <c r="CC708" s="104"/>
      <c r="CG708" s="104"/>
      <c r="CH708" s="104"/>
      <c r="CL708" s="104"/>
      <c r="CN708" s="104"/>
      <c r="CO708" s="104"/>
      <c r="HG708" s="107"/>
    </row>
    <row r="709" spans="80:215" x14ac:dyDescent="0.2">
      <c r="CB709" s="104"/>
      <c r="CC709" s="104"/>
      <c r="CG709" s="104"/>
      <c r="CH709" s="104"/>
      <c r="CL709" s="104"/>
      <c r="CN709" s="104"/>
      <c r="CO709" s="104"/>
      <c r="HG709" s="107"/>
    </row>
    <row r="710" spans="80:215" x14ac:dyDescent="0.2">
      <c r="CB710" s="104"/>
      <c r="CC710" s="104"/>
      <c r="CG710" s="104"/>
      <c r="CH710" s="104"/>
      <c r="CL710" s="104"/>
      <c r="CN710" s="104"/>
      <c r="CO710" s="104"/>
      <c r="HG710" s="107"/>
    </row>
    <row r="711" spans="80:215" x14ac:dyDescent="0.2">
      <c r="CB711" s="104"/>
      <c r="CC711" s="104"/>
      <c r="CG711" s="104"/>
      <c r="CH711" s="104"/>
      <c r="CL711" s="104"/>
      <c r="CN711" s="104"/>
      <c r="CO711" s="104"/>
      <c r="HG711" s="107"/>
    </row>
    <row r="712" spans="80:215" x14ac:dyDescent="0.2">
      <c r="CB712" s="104"/>
      <c r="CC712" s="104"/>
      <c r="CG712" s="104"/>
      <c r="CH712" s="104"/>
      <c r="CL712" s="104"/>
      <c r="CN712" s="104"/>
      <c r="CO712" s="104"/>
      <c r="HG712" s="107"/>
    </row>
    <row r="713" spans="80:215" x14ac:dyDescent="0.2">
      <c r="CB713" s="104"/>
      <c r="CC713" s="104"/>
      <c r="CG713" s="104"/>
      <c r="CH713" s="104"/>
      <c r="CL713" s="104"/>
      <c r="CN713" s="104"/>
      <c r="CO713" s="104"/>
      <c r="HG713" s="107"/>
    </row>
    <row r="714" spans="80:215" x14ac:dyDescent="0.2">
      <c r="CB714" s="104"/>
      <c r="CC714" s="104"/>
      <c r="CG714" s="104"/>
      <c r="CH714" s="104"/>
      <c r="CL714" s="104"/>
      <c r="CN714" s="104"/>
      <c r="CO714" s="104"/>
      <c r="HG714" s="107"/>
    </row>
    <row r="715" spans="80:215" x14ac:dyDescent="0.2">
      <c r="CB715" s="104"/>
      <c r="CC715" s="104"/>
      <c r="CG715" s="104"/>
      <c r="CH715" s="104"/>
      <c r="CL715" s="104"/>
      <c r="CN715" s="104"/>
      <c r="CO715" s="104"/>
      <c r="HG715" s="107"/>
    </row>
    <row r="716" spans="80:215" x14ac:dyDescent="0.2">
      <c r="CB716" s="104"/>
      <c r="CC716" s="104"/>
      <c r="CG716" s="104"/>
      <c r="CH716" s="104"/>
      <c r="CL716" s="104"/>
      <c r="CN716" s="104"/>
      <c r="CO716" s="104"/>
      <c r="HG716" s="107"/>
    </row>
    <row r="717" spans="80:215" x14ac:dyDescent="0.2">
      <c r="CB717" s="104"/>
      <c r="CC717" s="104"/>
      <c r="CG717" s="104"/>
      <c r="CH717" s="104"/>
      <c r="CL717" s="104"/>
      <c r="CN717" s="104"/>
      <c r="CO717" s="104"/>
      <c r="HG717" s="107"/>
    </row>
    <row r="718" spans="80:215" x14ac:dyDescent="0.2">
      <c r="CB718" s="104"/>
      <c r="CC718" s="104"/>
      <c r="CG718" s="104"/>
      <c r="CH718" s="104"/>
      <c r="CL718" s="104"/>
      <c r="CN718" s="104"/>
      <c r="CO718" s="104"/>
      <c r="HG718" s="107"/>
    </row>
    <row r="719" spans="80:215" x14ac:dyDescent="0.2">
      <c r="CB719" s="104"/>
      <c r="CC719" s="104"/>
      <c r="CG719" s="104"/>
      <c r="CH719" s="104"/>
      <c r="CL719" s="104"/>
      <c r="CN719" s="104"/>
      <c r="CO719" s="104"/>
      <c r="HG719" s="107"/>
    </row>
    <row r="720" spans="80:215" x14ac:dyDescent="0.2">
      <c r="CB720" s="104"/>
      <c r="CC720" s="104"/>
      <c r="CG720" s="104"/>
      <c r="CH720" s="104"/>
      <c r="CL720" s="104"/>
      <c r="CN720" s="104"/>
      <c r="CO720" s="104"/>
      <c r="HG720" s="107"/>
    </row>
    <row r="721" spans="80:215" x14ac:dyDescent="0.2">
      <c r="CB721" s="104"/>
      <c r="CC721" s="104"/>
      <c r="CG721" s="104"/>
      <c r="CH721" s="104"/>
      <c r="CL721" s="104"/>
      <c r="CN721" s="104"/>
      <c r="CO721" s="104"/>
      <c r="HG721" s="107"/>
    </row>
    <row r="722" spans="80:215" x14ac:dyDescent="0.2">
      <c r="CB722" s="104"/>
      <c r="CC722" s="104"/>
      <c r="CG722" s="104"/>
      <c r="CH722" s="104"/>
      <c r="CL722" s="104"/>
      <c r="CN722" s="104"/>
      <c r="CO722" s="104"/>
      <c r="HG722" s="107"/>
    </row>
    <row r="723" spans="80:215" x14ac:dyDescent="0.2">
      <c r="CB723" s="104"/>
      <c r="CC723" s="104"/>
      <c r="CG723" s="104"/>
      <c r="CH723" s="104"/>
      <c r="CL723" s="104"/>
      <c r="CN723" s="104"/>
      <c r="CO723" s="104"/>
      <c r="HG723" s="107"/>
    </row>
    <row r="724" spans="80:215" x14ac:dyDescent="0.2">
      <c r="CB724" s="104"/>
      <c r="CC724" s="104"/>
      <c r="CG724" s="104"/>
      <c r="CH724" s="104"/>
      <c r="CL724" s="104"/>
      <c r="CN724" s="104"/>
      <c r="CO724" s="104"/>
      <c r="HG724" s="107"/>
    </row>
    <row r="725" spans="80:215" x14ac:dyDescent="0.2">
      <c r="CB725" s="104"/>
      <c r="CC725" s="104"/>
      <c r="CG725" s="104"/>
      <c r="CH725" s="104"/>
      <c r="CL725" s="104"/>
      <c r="CN725" s="104"/>
      <c r="CO725" s="104"/>
      <c r="HG725" s="107"/>
    </row>
    <row r="726" spans="80:215" x14ac:dyDescent="0.2">
      <c r="CB726" s="104"/>
      <c r="CC726" s="104"/>
      <c r="CG726" s="104"/>
      <c r="CH726" s="104"/>
      <c r="CL726" s="104"/>
      <c r="CN726" s="104"/>
      <c r="CO726" s="104"/>
      <c r="HG726" s="107"/>
    </row>
    <row r="727" spans="80:215" x14ac:dyDescent="0.2">
      <c r="CB727" s="104"/>
      <c r="CC727" s="104"/>
      <c r="CG727" s="104"/>
      <c r="CH727" s="104"/>
      <c r="CL727" s="104"/>
      <c r="CN727" s="104"/>
      <c r="CO727" s="104"/>
      <c r="HG727" s="107"/>
    </row>
    <row r="728" spans="80:215" x14ac:dyDescent="0.2">
      <c r="CB728" s="104"/>
      <c r="CC728" s="104"/>
      <c r="CG728" s="104"/>
      <c r="CH728" s="104"/>
      <c r="CL728" s="104"/>
      <c r="CN728" s="104"/>
      <c r="CO728" s="104"/>
      <c r="HG728" s="107"/>
    </row>
    <row r="729" spans="80:215" x14ac:dyDescent="0.2">
      <c r="CB729" s="104"/>
      <c r="CC729" s="104"/>
      <c r="CG729" s="104"/>
      <c r="CH729" s="104"/>
      <c r="CL729" s="104"/>
      <c r="CN729" s="104"/>
      <c r="CO729" s="104"/>
      <c r="HG729" s="107"/>
    </row>
    <row r="730" spans="80:215" x14ac:dyDescent="0.2">
      <c r="CB730" s="104"/>
      <c r="CC730" s="104"/>
      <c r="CG730" s="104"/>
      <c r="CH730" s="104"/>
      <c r="CL730" s="104"/>
      <c r="CN730" s="104"/>
      <c r="CO730" s="104"/>
      <c r="HG730" s="107"/>
    </row>
    <row r="731" spans="80:215" x14ac:dyDescent="0.2">
      <c r="CB731" s="104"/>
      <c r="CC731" s="104"/>
      <c r="CG731" s="104"/>
      <c r="CH731" s="104"/>
      <c r="CL731" s="104"/>
      <c r="CN731" s="104"/>
      <c r="CO731" s="104"/>
      <c r="HG731" s="107"/>
    </row>
    <row r="732" spans="80:215" x14ac:dyDescent="0.2">
      <c r="CB732" s="104"/>
      <c r="CC732" s="104"/>
      <c r="CG732" s="104"/>
      <c r="CH732" s="104"/>
      <c r="CL732" s="104"/>
      <c r="CN732" s="104"/>
      <c r="CO732" s="104"/>
      <c r="HG732" s="107"/>
    </row>
    <row r="733" spans="80:215" x14ac:dyDescent="0.2">
      <c r="CB733" s="104"/>
      <c r="CC733" s="104"/>
      <c r="CG733" s="104"/>
      <c r="CH733" s="104"/>
      <c r="CL733" s="104"/>
      <c r="CN733" s="104"/>
      <c r="CO733" s="104"/>
      <c r="HG733" s="107"/>
    </row>
    <row r="734" spans="80:215" x14ac:dyDescent="0.2">
      <c r="CB734" s="104"/>
      <c r="CC734" s="104"/>
      <c r="CG734" s="104"/>
      <c r="CH734" s="104"/>
      <c r="CL734" s="104"/>
      <c r="CN734" s="104"/>
      <c r="CO734" s="104"/>
      <c r="HG734" s="107"/>
    </row>
    <row r="735" spans="80:215" x14ac:dyDescent="0.2">
      <c r="CB735" s="104"/>
      <c r="CC735" s="104"/>
      <c r="CG735" s="104"/>
      <c r="CH735" s="104"/>
      <c r="CL735" s="104"/>
      <c r="CN735" s="104"/>
      <c r="CO735" s="104"/>
      <c r="HG735" s="107"/>
    </row>
    <row r="736" spans="80:215" x14ac:dyDescent="0.2">
      <c r="CB736" s="104"/>
      <c r="CC736" s="104"/>
      <c r="CG736" s="104"/>
      <c r="CH736" s="104"/>
      <c r="CL736" s="104"/>
      <c r="CN736" s="104"/>
      <c r="CO736" s="104"/>
      <c r="HG736" s="107"/>
    </row>
    <row r="737" spans="80:215" x14ac:dyDescent="0.2">
      <c r="CB737" s="104"/>
      <c r="CC737" s="104"/>
      <c r="CG737" s="104"/>
      <c r="CH737" s="104"/>
      <c r="CL737" s="104"/>
      <c r="CN737" s="104"/>
      <c r="CO737" s="104"/>
      <c r="HG737" s="107"/>
    </row>
    <row r="738" spans="80:215" x14ac:dyDescent="0.2">
      <c r="CB738" s="104"/>
      <c r="CC738" s="104"/>
      <c r="CG738" s="104"/>
      <c r="CH738" s="104"/>
      <c r="CL738" s="104"/>
      <c r="CN738" s="104"/>
      <c r="CO738" s="104"/>
      <c r="HG738" s="107"/>
    </row>
    <row r="739" spans="80:215" x14ac:dyDescent="0.2">
      <c r="CB739" s="104"/>
      <c r="CC739" s="104"/>
      <c r="CG739" s="104"/>
      <c r="CH739" s="104"/>
      <c r="CL739" s="104"/>
      <c r="CN739" s="104"/>
      <c r="CO739" s="104"/>
      <c r="HG739" s="107"/>
    </row>
    <row r="740" spans="80:215" x14ac:dyDescent="0.2">
      <c r="CB740" s="104"/>
      <c r="CC740" s="104"/>
      <c r="CG740" s="104"/>
      <c r="CH740" s="104"/>
      <c r="CL740" s="104"/>
      <c r="CN740" s="104"/>
      <c r="CO740" s="104"/>
      <c r="HG740" s="107"/>
    </row>
    <row r="741" spans="80:215" x14ac:dyDescent="0.2">
      <c r="CB741" s="104"/>
      <c r="CC741" s="104"/>
      <c r="CG741" s="104"/>
      <c r="CH741" s="104"/>
      <c r="CL741" s="104"/>
      <c r="CN741" s="104"/>
      <c r="CO741" s="104"/>
      <c r="HG741" s="107"/>
    </row>
    <row r="742" spans="80:215" x14ac:dyDescent="0.2">
      <c r="CB742" s="104"/>
      <c r="CC742" s="104"/>
      <c r="CG742" s="104"/>
      <c r="CH742" s="104"/>
      <c r="CL742" s="104"/>
      <c r="CN742" s="104"/>
      <c r="CO742" s="104"/>
      <c r="HG742" s="107"/>
    </row>
    <row r="743" spans="80:215" x14ac:dyDescent="0.2">
      <c r="CB743" s="104"/>
      <c r="CC743" s="104"/>
      <c r="CG743" s="104"/>
      <c r="CH743" s="104"/>
      <c r="CL743" s="104"/>
      <c r="CN743" s="104"/>
      <c r="CO743" s="104"/>
      <c r="HG743" s="107"/>
    </row>
    <row r="744" spans="80:215" x14ac:dyDescent="0.2">
      <c r="CB744" s="104"/>
      <c r="CC744" s="104"/>
      <c r="CG744" s="104"/>
      <c r="CH744" s="104"/>
      <c r="CL744" s="104"/>
      <c r="CN744" s="104"/>
      <c r="CO744" s="104"/>
      <c r="HG744" s="107"/>
    </row>
    <row r="745" spans="80:215" x14ac:dyDescent="0.2">
      <c r="CB745" s="104"/>
      <c r="CC745" s="104"/>
      <c r="CG745" s="104"/>
      <c r="CH745" s="104"/>
      <c r="CL745" s="104"/>
      <c r="CN745" s="104"/>
      <c r="CO745" s="104"/>
      <c r="HG745" s="107"/>
    </row>
    <row r="746" spans="80:215" x14ac:dyDescent="0.2">
      <c r="CB746" s="104"/>
      <c r="CC746" s="104"/>
      <c r="CG746" s="104"/>
      <c r="CH746" s="104"/>
      <c r="CL746" s="104"/>
      <c r="CN746" s="104"/>
      <c r="CO746" s="104"/>
      <c r="HG746" s="107"/>
    </row>
    <row r="747" spans="80:215" x14ac:dyDescent="0.2">
      <c r="CB747" s="104"/>
      <c r="CC747" s="104"/>
      <c r="CG747" s="104"/>
      <c r="CH747" s="104"/>
      <c r="CL747" s="104"/>
      <c r="CN747" s="104"/>
      <c r="CO747" s="104"/>
      <c r="HG747" s="107"/>
    </row>
    <row r="748" spans="80:215" x14ac:dyDescent="0.2">
      <c r="CB748" s="104"/>
      <c r="CC748" s="104"/>
      <c r="CG748" s="104"/>
      <c r="CH748" s="104"/>
      <c r="CL748" s="104"/>
      <c r="CN748" s="104"/>
      <c r="CO748" s="104"/>
      <c r="HG748" s="107"/>
    </row>
    <row r="749" spans="80:215" x14ac:dyDescent="0.2">
      <c r="CB749" s="104"/>
      <c r="CC749" s="104"/>
      <c r="CG749" s="104"/>
      <c r="CH749" s="104"/>
      <c r="CL749" s="104"/>
      <c r="CN749" s="104"/>
      <c r="CO749" s="104"/>
      <c r="HG749" s="107"/>
    </row>
    <row r="750" spans="80:215" x14ac:dyDescent="0.2">
      <c r="CB750" s="104"/>
      <c r="CC750" s="104"/>
      <c r="CG750" s="104"/>
      <c r="CH750" s="104"/>
      <c r="CL750" s="104"/>
      <c r="CN750" s="104"/>
      <c r="CO750" s="104"/>
      <c r="HG750" s="107"/>
    </row>
    <row r="751" spans="80:215" x14ac:dyDescent="0.2">
      <c r="CB751" s="104"/>
      <c r="CC751" s="104"/>
      <c r="CG751" s="104"/>
      <c r="CH751" s="104"/>
      <c r="CL751" s="104"/>
      <c r="CN751" s="104"/>
      <c r="CO751" s="104"/>
      <c r="HG751" s="107"/>
    </row>
    <row r="752" spans="80:215" x14ac:dyDescent="0.2">
      <c r="CB752" s="104"/>
      <c r="CC752" s="104"/>
      <c r="CG752" s="104"/>
      <c r="CH752" s="104"/>
      <c r="CL752" s="104"/>
      <c r="CN752" s="104"/>
      <c r="CO752" s="104"/>
      <c r="HG752" s="107"/>
    </row>
    <row r="753" spans="80:215" x14ac:dyDescent="0.2">
      <c r="CB753" s="104"/>
      <c r="CC753" s="104"/>
      <c r="CG753" s="104"/>
      <c r="CH753" s="104"/>
      <c r="CL753" s="104"/>
      <c r="CN753" s="104"/>
      <c r="CO753" s="104"/>
      <c r="HG753" s="107"/>
    </row>
    <row r="754" spans="80:215" x14ac:dyDescent="0.2">
      <c r="CB754" s="104"/>
      <c r="CC754" s="104"/>
      <c r="CG754" s="104"/>
      <c r="CH754" s="104"/>
      <c r="CL754" s="104"/>
      <c r="CN754" s="104"/>
      <c r="CO754" s="104"/>
      <c r="HG754" s="107"/>
    </row>
    <row r="755" spans="80:215" x14ac:dyDescent="0.2">
      <c r="CB755" s="104"/>
      <c r="CC755" s="104"/>
      <c r="CG755" s="104"/>
      <c r="CH755" s="104"/>
      <c r="CL755" s="104"/>
      <c r="CN755" s="104"/>
      <c r="CO755" s="104"/>
      <c r="HG755" s="107"/>
    </row>
    <row r="756" spans="80:215" x14ac:dyDescent="0.2">
      <c r="CB756" s="104"/>
      <c r="CC756" s="104"/>
      <c r="CG756" s="104"/>
      <c r="CH756" s="104"/>
      <c r="CL756" s="104"/>
      <c r="CN756" s="104"/>
      <c r="CO756" s="104"/>
      <c r="HG756" s="107"/>
    </row>
    <row r="757" spans="80:215" x14ac:dyDescent="0.2">
      <c r="CB757" s="104"/>
      <c r="CC757" s="104"/>
      <c r="CG757" s="104"/>
      <c r="CH757" s="104"/>
      <c r="CL757" s="104"/>
      <c r="CN757" s="104"/>
      <c r="CO757" s="104"/>
      <c r="HG757" s="107"/>
    </row>
    <row r="758" spans="80:215" x14ac:dyDescent="0.2">
      <c r="CB758" s="104"/>
      <c r="CC758" s="104"/>
      <c r="CG758" s="104"/>
      <c r="CH758" s="104"/>
      <c r="CL758" s="104"/>
      <c r="CN758" s="104"/>
      <c r="CO758" s="104"/>
      <c r="HG758" s="107"/>
    </row>
    <row r="759" spans="80:215" x14ac:dyDescent="0.2">
      <c r="CB759" s="104"/>
      <c r="CC759" s="104"/>
      <c r="CG759" s="104"/>
      <c r="CH759" s="104"/>
      <c r="CL759" s="104"/>
      <c r="CN759" s="104"/>
      <c r="CO759" s="104"/>
      <c r="HG759" s="107"/>
    </row>
    <row r="760" spans="80:215" x14ac:dyDescent="0.2">
      <c r="CB760" s="104"/>
      <c r="CC760" s="104"/>
      <c r="CG760" s="104"/>
      <c r="CH760" s="104"/>
      <c r="CL760" s="104"/>
      <c r="CN760" s="104"/>
      <c r="CO760" s="104"/>
      <c r="HG760" s="107"/>
    </row>
    <row r="761" spans="80:215" x14ac:dyDescent="0.2">
      <c r="CB761" s="104"/>
      <c r="CC761" s="104"/>
      <c r="CG761" s="104"/>
      <c r="CH761" s="104"/>
      <c r="CL761" s="104"/>
      <c r="CN761" s="104"/>
      <c r="CO761" s="104"/>
      <c r="HG761" s="107"/>
    </row>
    <row r="762" spans="80:215" x14ac:dyDescent="0.2">
      <c r="CB762" s="104"/>
      <c r="CC762" s="104"/>
      <c r="CG762" s="104"/>
      <c r="CH762" s="104"/>
      <c r="CL762" s="104"/>
      <c r="CN762" s="104"/>
      <c r="CO762" s="104"/>
      <c r="HG762" s="107"/>
    </row>
    <row r="763" spans="80:215" x14ac:dyDescent="0.2">
      <c r="CB763" s="104"/>
      <c r="CC763" s="104"/>
      <c r="CG763" s="104"/>
      <c r="CH763" s="104"/>
      <c r="CL763" s="104"/>
      <c r="CN763" s="104"/>
      <c r="CO763" s="104"/>
      <c r="HG763" s="107"/>
    </row>
    <row r="764" spans="80:215" x14ac:dyDescent="0.2">
      <c r="CB764" s="104"/>
      <c r="CC764" s="104"/>
      <c r="CG764" s="104"/>
      <c r="CH764" s="104"/>
      <c r="CL764" s="104"/>
      <c r="CN764" s="104"/>
      <c r="CO764" s="104"/>
      <c r="HG764" s="107"/>
    </row>
    <row r="765" spans="80:215" x14ac:dyDescent="0.2">
      <c r="CB765" s="104"/>
      <c r="CC765" s="104"/>
      <c r="CG765" s="104"/>
      <c r="CH765" s="104"/>
      <c r="CL765" s="104"/>
      <c r="CN765" s="104"/>
      <c r="CO765" s="104"/>
      <c r="HG765" s="107"/>
    </row>
    <row r="766" spans="80:215" x14ac:dyDescent="0.2">
      <c r="CB766" s="104"/>
      <c r="CC766" s="104"/>
      <c r="CG766" s="104"/>
      <c r="CH766" s="104"/>
      <c r="CL766" s="104"/>
      <c r="CN766" s="104"/>
      <c r="CO766" s="104"/>
      <c r="HG766" s="107"/>
    </row>
    <row r="767" spans="80:215" x14ac:dyDescent="0.2">
      <c r="CB767" s="104"/>
      <c r="CC767" s="104"/>
      <c r="CG767" s="104"/>
      <c r="CH767" s="104"/>
      <c r="CL767" s="104"/>
      <c r="CN767" s="104"/>
      <c r="CO767" s="104"/>
      <c r="HG767" s="107"/>
    </row>
    <row r="768" spans="80:215" x14ac:dyDescent="0.2">
      <c r="CB768" s="104"/>
      <c r="CC768" s="104"/>
      <c r="CG768" s="104"/>
      <c r="CH768" s="104"/>
      <c r="CL768" s="104"/>
      <c r="CN768" s="104"/>
      <c r="CO768" s="104"/>
      <c r="HG768" s="107"/>
    </row>
    <row r="769" spans="80:215" x14ac:dyDescent="0.2">
      <c r="CB769" s="104"/>
      <c r="CC769" s="104"/>
      <c r="CG769" s="104"/>
      <c r="CH769" s="104"/>
      <c r="CL769" s="104"/>
      <c r="CN769" s="104"/>
      <c r="CO769" s="104"/>
      <c r="HG769" s="107"/>
    </row>
    <row r="770" spans="80:215" x14ac:dyDescent="0.2">
      <c r="CB770" s="104"/>
      <c r="CC770" s="104"/>
      <c r="CG770" s="104"/>
      <c r="CH770" s="104"/>
      <c r="CL770" s="104"/>
      <c r="CN770" s="104"/>
      <c r="CO770" s="104"/>
      <c r="HG770" s="107"/>
    </row>
    <row r="771" spans="80:215" x14ac:dyDescent="0.2">
      <c r="CB771" s="104"/>
      <c r="CC771" s="104"/>
      <c r="CG771" s="104"/>
      <c r="CH771" s="104"/>
      <c r="CL771" s="104"/>
      <c r="CN771" s="104"/>
      <c r="CO771" s="104"/>
      <c r="HG771" s="107"/>
    </row>
    <row r="772" spans="80:215" x14ac:dyDescent="0.2">
      <c r="CB772" s="104"/>
      <c r="CC772" s="104"/>
      <c r="CG772" s="104"/>
      <c r="CH772" s="104"/>
      <c r="CL772" s="104"/>
      <c r="CN772" s="104"/>
      <c r="CO772" s="104"/>
      <c r="HG772" s="107"/>
    </row>
    <row r="773" spans="80:215" x14ac:dyDescent="0.2">
      <c r="CB773" s="104"/>
      <c r="CC773" s="104"/>
      <c r="CG773" s="104"/>
      <c r="CH773" s="104"/>
      <c r="CL773" s="104"/>
      <c r="CN773" s="104"/>
      <c r="CO773" s="104"/>
      <c r="HG773" s="107"/>
    </row>
    <row r="774" spans="80:215" x14ac:dyDescent="0.2">
      <c r="CB774" s="104"/>
      <c r="CC774" s="104"/>
      <c r="CG774" s="104"/>
      <c r="CH774" s="104"/>
      <c r="CL774" s="104"/>
      <c r="CN774" s="104"/>
      <c r="CO774" s="104"/>
      <c r="HG774" s="107"/>
    </row>
    <row r="775" spans="80:215" x14ac:dyDescent="0.2">
      <c r="CB775" s="104"/>
      <c r="CC775" s="104"/>
      <c r="CG775" s="104"/>
      <c r="CH775" s="104"/>
      <c r="CL775" s="104"/>
      <c r="CN775" s="104"/>
      <c r="CO775" s="104"/>
      <c r="HG775" s="107"/>
    </row>
    <row r="776" spans="80:215" x14ac:dyDescent="0.2">
      <c r="CB776" s="104"/>
      <c r="CC776" s="104"/>
      <c r="CG776" s="104"/>
      <c r="CH776" s="104"/>
      <c r="CL776" s="104"/>
      <c r="CN776" s="104"/>
      <c r="CO776" s="104"/>
      <c r="HG776" s="107"/>
    </row>
    <row r="777" spans="80:215" x14ac:dyDescent="0.2">
      <c r="CB777" s="104"/>
      <c r="CC777" s="104"/>
      <c r="CG777" s="104"/>
      <c r="CH777" s="104"/>
      <c r="CL777" s="104"/>
      <c r="CN777" s="104"/>
      <c r="CO777" s="104"/>
      <c r="HG777" s="107"/>
    </row>
    <row r="778" spans="80:215" x14ac:dyDescent="0.2">
      <c r="CB778" s="104"/>
      <c r="CC778" s="104"/>
      <c r="CG778" s="104"/>
      <c r="CH778" s="104"/>
      <c r="CL778" s="104"/>
      <c r="CN778" s="104"/>
      <c r="CO778" s="104"/>
      <c r="HG778" s="107"/>
    </row>
    <row r="779" spans="80:215" x14ac:dyDescent="0.2">
      <c r="CB779" s="104"/>
      <c r="CC779" s="104"/>
      <c r="CG779" s="104"/>
      <c r="CH779" s="104"/>
      <c r="CL779" s="104"/>
      <c r="CN779" s="104"/>
      <c r="CO779" s="104"/>
      <c r="HG779" s="107"/>
    </row>
    <row r="780" spans="80:215" x14ac:dyDescent="0.2">
      <c r="CB780" s="104"/>
      <c r="CC780" s="104"/>
      <c r="CG780" s="104"/>
      <c r="CH780" s="104"/>
      <c r="CL780" s="104"/>
      <c r="CN780" s="104"/>
      <c r="CO780" s="104"/>
      <c r="HG780" s="107"/>
    </row>
    <row r="781" spans="80:215" x14ac:dyDescent="0.2">
      <c r="CB781" s="104"/>
      <c r="CC781" s="104"/>
      <c r="CG781" s="104"/>
      <c r="CH781" s="104"/>
      <c r="CL781" s="104"/>
      <c r="CN781" s="104"/>
      <c r="CO781" s="104"/>
      <c r="HG781" s="107"/>
    </row>
    <row r="782" spans="80:215" x14ac:dyDescent="0.2">
      <c r="CB782" s="104"/>
      <c r="CC782" s="104"/>
      <c r="CG782" s="104"/>
      <c r="CH782" s="104"/>
      <c r="CL782" s="104"/>
      <c r="CN782" s="104"/>
      <c r="CO782" s="104"/>
      <c r="HG782" s="107"/>
    </row>
    <row r="783" spans="80:215" x14ac:dyDescent="0.2">
      <c r="CB783" s="104"/>
      <c r="CC783" s="104"/>
      <c r="CG783" s="104"/>
      <c r="CH783" s="104"/>
      <c r="CL783" s="104"/>
      <c r="CN783" s="104"/>
      <c r="CO783" s="104"/>
      <c r="HG783" s="107"/>
    </row>
    <row r="784" spans="80:215" x14ac:dyDescent="0.2">
      <c r="CB784" s="104"/>
      <c r="CC784" s="104"/>
      <c r="CG784" s="104"/>
      <c r="CH784" s="104"/>
      <c r="CL784" s="104"/>
      <c r="CN784" s="104"/>
      <c r="CO784" s="104"/>
      <c r="HG784" s="107"/>
    </row>
    <row r="785" spans="80:215" x14ac:dyDescent="0.2">
      <c r="CB785" s="104"/>
      <c r="CC785" s="104"/>
      <c r="CG785" s="104"/>
      <c r="CH785" s="104"/>
      <c r="CL785" s="104"/>
      <c r="CN785" s="104"/>
      <c r="CO785" s="104"/>
      <c r="HG785" s="107"/>
    </row>
    <row r="786" spans="80:215" x14ac:dyDescent="0.2">
      <c r="CB786" s="104"/>
      <c r="CC786" s="104"/>
      <c r="CG786" s="104"/>
      <c r="CH786" s="104"/>
      <c r="CL786" s="104"/>
      <c r="CN786" s="104"/>
      <c r="CO786" s="104"/>
      <c r="HG786" s="107"/>
    </row>
    <row r="787" spans="80:215" x14ac:dyDescent="0.2">
      <c r="CB787" s="104"/>
      <c r="CC787" s="104"/>
      <c r="CG787" s="104"/>
      <c r="CH787" s="104"/>
      <c r="CL787" s="104"/>
      <c r="CN787" s="104"/>
      <c r="CO787" s="104"/>
      <c r="HG787" s="107"/>
    </row>
    <row r="788" spans="80:215" x14ac:dyDescent="0.2">
      <c r="CB788" s="104"/>
      <c r="CC788" s="104"/>
      <c r="CG788" s="104"/>
      <c r="CH788" s="104"/>
      <c r="CL788" s="104"/>
      <c r="CN788" s="104"/>
      <c r="CO788" s="104"/>
      <c r="HG788" s="107"/>
    </row>
    <row r="789" spans="80:215" x14ac:dyDescent="0.2">
      <c r="CB789" s="104"/>
      <c r="CC789" s="104"/>
      <c r="CG789" s="104"/>
      <c r="CH789" s="104"/>
      <c r="CL789" s="104"/>
      <c r="CN789" s="104"/>
      <c r="CO789" s="104"/>
      <c r="HG789" s="107"/>
    </row>
    <row r="790" spans="80:215" x14ac:dyDescent="0.2">
      <c r="CB790" s="104"/>
      <c r="CC790" s="104"/>
      <c r="CG790" s="104"/>
      <c r="CH790" s="104"/>
      <c r="CL790" s="104"/>
      <c r="CN790" s="104"/>
      <c r="CO790" s="104"/>
      <c r="HG790" s="107"/>
    </row>
    <row r="791" spans="80:215" x14ac:dyDescent="0.2">
      <c r="CB791" s="104"/>
      <c r="CC791" s="104"/>
      <c r="CG791" s="104"/>
      <c r="CH791" s="104"/>
      <c r="CL791" s="104"/>
      <c r="CN791" s="104"/>
      <c r="CO791" s="104"/>
      <c r="HG791" s="107"/>
    </row>
    <row r="792" spans="80:215" x14ac:dyDescent="0.2">
      <c r="CB792" s="104"/>
      <c r="CC792" s="104"/>
      <c r="CG792" s="104"/>
      <c r="CH792" s="104"/>
      <c r="CL792" s="104"/>
      <c r="CN792" s="104"/>
      <c r="CO792" s="104"/>
      <c r="HG792" s="107"/>
    </row>
    <row r="793" spans="80:215" x14ac:dyDescent="0.2">
      <c r="CB793" s="104"/>
      <c r="CC793" s="104"/>
      <c r="CG793" s="104"/>
      <c r="CH793" s="104"/>
      <c r="CL793" s="104"/>
      <c r="CN793" s="104"/>
      <c r="CO793" s="104"/>
      <c r="HG793" s="107"/>
    </row>
    <row r="794" spans="80:215" x14ac:dyDescent="0.2">
      <c r="CB794" s="104"/>
      <c r="CC794" s="104"/>
      <c r="CG794" s="104"/>
      <c r="CH794" s="104"/>
      <c r="CL794" s="104"/>
      <c r="CN794" s="104"/>
      <c r="CO794" s="104"/>
      <c r="HG794" s="107"/>
    </row>
    <row r="795" spans="80:215" x14ac:dyDescent="0.2">
      <c r="CB795" s="104"/>
      <c r="CC795" s="104"/>
      <c r="CG795" s="104"/>
      <c r="CH795" s="104"/>
      <c r="CL795" s="104"/>
      <c r="CN795" s="104"/>
      <c r="CO795" s="104"/>
      <c r="HG795" s="107"/>
    </row>
    <row r="796" spans="80:215" x14ac:dyDescent="0.2">
      <c r="CB796" s="104"/>
      <c r="CC796" s="104"/>
      <c r="CG796" s="104"/>
      <c r="CH796" s="104"/>
      <c r="CL796" s="104"/>
      <c r="CN796" s="104"/>
      <c r="CO796" s="104"/>
      <c r="HG796" s="107"/>
    </row>
    <row r="797" spans="80:215" x14ac:dyDescent="0.2">
      <c r="CB797" s="104"/>
      <c r="CC797" s="104"/>
      <c r="CG797" s="104"/>
      <c r="CH797" s="104"/>
      <c r="CL797" s="104"/>
      <c r="CN797" s="104"/>
      <c r="CO797" s="104"/>
      <c r="HG797" s="107"/>
    </row>
    <row r="798" spans="80:215" x14ac:dyDescent="0.2">
      <c r="CB798" s="104"/>
      <c r="CC798" s="104"/>
      <c r="CG798" s="104"/>
      <c r="CH798" s="104"/>
      <c r="CL798" s="104"/>
      <c r="CN798" s="104"/>
      <c r="CO798" s="104"/>
      <c r="HG798" s="107"/>
    </row>
    <row r="799" spans="80:215" x14ac:dyDescent="0.2">
      <c r="CB799" s="104"/>
      <c r="CC799" s="104"/>
      <c r="CG799" s="104"/>
      <c r="CH799" s="104"/>
      <c r="CL799" s="104"/>
      <c r="CN799" s="104"/>
      <c r="CO799" s="104"/>
      <c r="HG799" s="107"/>
    </row>
    <row r="800" spans="80:215" x14ac:dyDescent="0.2">
      <c r="CB800" s="104"/>
      <c r="CC800" s="104"/>
      <c r="CG800" s="104"/>
      <c r="CH800" s="104"/>
      <c r="CL800" s="104"/>
      <c r="CN800" s="104"/>
      <c r="CO800" s="104"/>
      <c r="HG800" s="107"/>
    </row>
    <row r="801" spans="80:215" x14ac:dyDescent="0.2">
      <c r="CB801" s="104"/>
      <c r="CC801" s="104"/>
      <c r="CG801" s="104"/>
      <c r="CH801" s="104"/>
      <c r="CL801" s="104"/>
      <c r="CN801" s="104"/>
      <c r="CO801" s="104"/>
      <c r="HG801" s="107"/>
    </row>
    <row r="802" spans="80:215" x14ac:dyDescent="0.2">
      <c r="CB802" s="104"/>
      <c r="CC802" s="104"/>
      <c r="CG802" s="104"/>
      <c r="CH802" s="104"/>
      <c r="CL802" s="104"/>
      <c r="CN802" s="104"/>
      <c r="CO802" s="104"/>
      <c r="HG802" s="107"/>
    </row>
    <row r="803" spans="80:215" x14ac:dyDescent="0.2">
      <c r="CB803" s="104"/>
      <c r="CC803" s="104"/>
      <c r="CG803" s="104"/>
      <c r="CH803" s="104"/>
      <c r="CL803" s="104"/>
      <c r="CN803" s="104"/>
      <c r="CO803" s="104"/>
      <c r="HG803" s="107"/>
    </row>
    <row r="804" spans="80:215" x14ac:dyDescent="0.2">
      <c r="CB804" s="104"/>
      <c r="CC804" s="104"/>
      <c r="CG804" s="104"/>
      <c r="CH804" s="104"/>
      <c r="CL804" s="104"/>
      <c r="CN804" s="104"/>
      <c r="CO804" s="104"/>
      <c r="HG804" s="107"/>
    </row>
    <row r="805" spans="80:215" x14ac:dyDescent="0.2">
      <c r="CB805" s="104"/>
      <c r="CC805" s="104"/>
      <c r="CG805" s="104"/>
      <c r="CH805" s="104"/>
      <c r="CL805" s="104"/>
      <c r="CN805" s="104"/>
      <c r="CO805" s="104"/>
      <c r="HG805" s="107"/>
    </row>
    <row r="806" spans="80:215" x14ac:dyDescent="0.2">
      <c r="CB806" s="104"/>
      <c r="CC806" s="104"/>
      <c r="CG806" s="104"/>
      <c r="CH806" s="104"/>
      <c r="CL806" s="104"/>
      <c r="CN806" s="104"/>
      <c r="CO806" s="104"/>
      <c r="HG806" s="107"/>
    </row>
    <row r="807" spans="80:215" x14ac:dyDescent="0.2">
      <c r="CB807" s="104"/>
      <c r="CC807" s="104"/>
      <c r="CG807" s="104"/>
      <c r="CH807" s="104"/>
      <c r="CL807" s="104"/>
      <c r="CN807" s="104"/>
      <c r="CO807" s="104"/>
      <c r="HG807" s="107"/>
    </row>
    <row r="808" spans="80:215" x14ac:dyDescent="0.2">
      <c r="CB808" s="104"/>
      <c r="CC808" s="104"/>
      <c r="CG808" s="104"/>
      <c r="CH808" s="104"/>
      <c r="CL808" s="104"/>
      <c r="CN808" s="104"/>
      <c r="CO808" s="104"/>
      <c r="HG808" s="107"/>
    </row>
    <row r="809" spans="80:215" x14ac:dyDescent="0.2">
      <c r="CB809" s="104"/>
      <c r="CC809" s="104"/>
      <c r="CG809" s="104"/>
      <c r="CH809" s="104"/>
      <c r="CL809" s="104"/>
      <c r="CN809" s="104"/>
      <c r="CO809" s="104"/>
      <c r="HG809" s="107"/>
    </row>
    <row r="810" spans="80:215" x14ac:dyDescent="0.2">
      <c r="CB810" s="104"/>
      <c r="CC810" s="104"/>
      <c r="CG810" s="104"/>
      <c r="CH810" s="104"/>
      <c r="CL810" s="104"/>
      <c r="CN810" s="104"/>
      <c r="CO810" s="104"/>
      <c r="HG810" s="107"/>
    </row>
    <row r="811" spans="80:215" x14ac:dyDescent="0.2">
      <c r="CB811" s="104"/>
      <c r="CC811" s="104"/>
      <c r="CG811" s="104"/>
      <c r="CH811" s="104"/>
      <c r="CL811" s="104"/>
      <c r="CN811" s="104"/>
      <c r="CO811" s="104"/>
      <c r="HG811" s="107"/>
    </row>
    <row r="812" spans="80:215" x14ac:dyDescent="0.2">
      <c r="CB812" s="104"/>
      <c r="CC812" s="104"/>
      <c r="CG812" s="104"/>
      <c r="CH812" s="104"/>
      <c r="CL812" s="104"/>
      <c r="CN812" s="104"/>
      <c r="CO812" s="104"/>
      <c r="HG812" s="107"/>
    </row>
    <row r="813" spans="80:215" x14ac:dyDescent="0.2">
      <c r="CB813" s="104"/>
      <c r="CC813" s="104"/>
      <c r="CG813" s="104"/>
      <c r="CH813" s="104"/>
      <c r="CL813" s="104"/>
      <c r="CN813" s="104"/>
      <c r="CO813" s="104"/>
      <c r="HG813" s="107"/>
    </row>
    <row r="814" spans="80:215" x14ac:dyDescent="0.2">
      <c r="CB814" s="104"/>
      <c r="CC814" s="104"/>
      <c r="CG814" s="104"/>
      <c r="CH814" s="104"/>
      <c r="CL814" s="104"/>
      <c r="CN814" s="104"/>
      <c r="CO814" s="104"/>
      <c r="HG814" s="107"/>
    </row>
    <row r="815" spans="80:215" x14ac:dyDescent="0.2">
      <c r="CB815" s="104"/>
      <c r="CC815" s="104"/>
      <c r="CG815" s="104"/>
      <c r="CH815" s="104"/>
      <c r="CL815" s="104"/>
      <c r="CN815" s="104"/>
      <c r="CO815" s="104"/>
      <c r="HG815" s="107"/>
    </row>
    <row r="816" spans="80:215" x14ac:dyDescent="0.2">
      <c r="CB816" s="104"/>
      <c r="CC816" s="104"/>
      <c r="CG816" s="104"/>
      <c r="CH816" s="104"/>
      <c r="CL816" s="104"/>
      <c r="CN816" s="104"/>
      <c r="CO816" s="104"/>
      <c r="HG816" s="107"/>
    </row>
    <row r="817" spans="80:215" x14ac:dyDescent="0.2">
      <c r="CB817" s="104"/>
      <c r="CC817" s="104"/>
      <c r="CG817" s="104"/>
      <c r="CH817" s="104"/>
      <c r="CL817" s="104"/>
      <c r="CN817" s="104"/>
      <c r="CO817" s="104"/>
      <c r="HG817" s="107"/>
    </row>
    <row r="818" spans="80:215" x14ac:dyDescent="0.2">
      <c r="CB818" s="104"/>
      <c r="CC818" s="104"/>
      <c r="CG818" s="104"/>
      <c r="CH818" s="104"/>
      <c r="CL818" s="104"/>
      <c r="CN818" s="104"/>
      <c r="CO818" s="104"/>
      <c r="HG818" s="107"/>
    </row>
    <row r="819" spans="80:215" x14ac:dyDescent="0.2">
      <c r="CB819" s="104"/>
      <c r="CC819" s="104"/>
      <c r="CG819" s="104"/>
      <c r="CH819" s="104"/>
      <c r="CL819" s="104"/>
      <c r="CN819" s="104"/>
      <c r="CO819" s="104"/>
      <c r="HG819" s="107"/>
    </row>
    <row r="820" spans="80:215" x14ac:dyDescent="0.2">
      <c r="CB820" s="104"/>
      <c r="CC820" s="104"/>
      <c r="CG820" s="104"/>
      <c r="CH820" s="104"/>
      <c r="CL820" s="104"/>
      <c r="CN820" s="104"/>
      <c r="CO820" s="104"/>
      <c r="HG820" s="107"/>
    </row>
    <row r="821" spans="80:215" x14ac:dyDescent="0.2">
      <c r="CB821" s="104"/>
      <c r="CC821" s="104"/>
      <c r="CG821" s="104"/>
      <c r="CH821" s="104"/>
      <c r="CL821" s="104"/>
      <c r="CN821" s="104"/>
      <c r="CO821" s="104"/>
      <c r="HG821" s="107"/>
    </row>
    <row r="822" spans="80:215" x14ac:dyDescent="0.2">
      <c r="CB822" s="104"/>
      <c r="CC822" s="104"/>
      <c r="CG822" s="104"/>
      <c r="CH822" s="104"/>
      <c r="CL822" s="104"/>
      <c r="CN822" s="104"/>
      <c r="CO822" s="104"/>
      <c r="HG822" s="107"/>
    </row>
    <row r="823" spans="80:215" x14ac:dyDescent="0.2">
      <c r="CB823" s="104"/>
      <c r="CC823" s="104"/>
      <c r="CG823" s="104"/>
      <c r="CH823" s="104"/>
      <c r="CL823" s="104"/>
      <c r="CN823" s="104"/>
      <c r="CO823" s="104"/>
      <c r="HG823" s="107"/>
    </row>
    <row r="824" spans="80:215" x14ac:dyDescent="0.2">
      <c r="CB824" s="104"/>
      <c r="CC824" s="104"/>
      <c r="CG824" s="104"/>
      <c r="CH824" s="104"/>
      <c r="CL824" s="104"/>
      <c r="CN824" s="104"/>
      <c r="CO824" s="104"/>
      <c r="HG824" s="107"/>
    </row>
    <row r="825" spans="80:215" x14ac:dyDescent="0.2">
      <c r="CB825" s="104"/>
      <c r="CC825" s="104"/>
      <c r="CG825" s="104"/>
      <c r="CH825" s="104"/>
      <c r="CL825" s="104"/>
      <c r="CN825" s="104"/>
      <c r="CO825" s="104"/>
      <c r="HG825" s="107"/>
    </row>
    <row r="826" spans="80:215" x14ac:dyDescent="0.2">
      <c r="CB826" s="104"/>
      <c r="CC826" s="104"/>
      <c r="CG826" s="104"/>
      <c r="CH826" s="104"/>
      <c r="CL826" s="104"/>
      <c r="CN826" s="104"/>
      <c r="CO826" s="104"/>
      <c r="HG826" s="107"/>
    </row>
    <row r="827" spans="80:215" x14ac:dyDescent="0.2">
      <c r="CB827" s="104"/>
      <c r="CC827" s="104"/>
      <c r="CG827" s="104"/>
      <c r="CH827" s="104"/>
      <c r="CL827" s="104"/>
      <c r="CN827" s="104"/>
      <c r="CO827" s="104"/>
      <c r="HG827" s="107"/>
    </row>
    <row r="828" spans="80:215" x14ac:dyDescent="0.2">
      <c r="CB828" s="104"/>
      <c r="CC828" s="104"/>
      <c r="CG828" s="104"/>
      <c r="CH828" s="104"/>
      <c r="CL828" s="104"/>
      <c r="CN828" s="104"/>
      <c r="CO828" s="104"/>
      <c r="HG828" s="107"/>
    </row>
    <row r="829" spans="80:215" x14ac:dyDescent="0.2">
      <c r="CB829" s="104"/>
      <c r="CC829" s="104"/>
      <c r="CG829" s="104"/>
      <c r="CH829" s="104"/>
      <c r="CL829" s="104"/>
      <c r="CN829" s="104"/>
      <c r="CO829" s="104"/>
      <c r="HG829" s="107"/>
    </row>
    <row r="830" spans="80:215" x14ac:dyDescent="0.2">
      <c r="CB830" s="104"/>
      <c r="CC830" s="104"/>
      <c r="CG830" s="104"/>
      <c r="CH830" s="104"/>
      <c r="CL830" s="104"/>
      <c r="CN830" s="104"/>
      <c r="CO830" s="104"/>
      <c r="HG830" s="107"/>
    </row>
    <row r="831" spans="80:215" x14ac:dyDescent="0.2">
      <c r="CB831" s="104"/>
      <c r="CC831" s="104"/>
      <c r="CG831" s="104"/>
      <c r="CH831" s="104"/>
      <c r="CL831" s="104"/>
      <c r="CN831" s="104"/>
      <c r="CO831" s="104"/>
      <c r="HG831" s="107"/>
    </row>
    <row r="832" spans="80:215" x14ac:dyDescent="0.2">
      <c r="CB832" s="104"/>
      <c r="CC832" s="104"/>
      <c r="CG832" s="104"/>
      <c r="CH832" s="104"/>
      <c r="CL832" s="104"/>
      <c r="CN832" s="104"/>
      <c r="CO832" s="104"/>
      <c r="HG832" s="107"/>
    </row>
    <row r="833" spans="80:215" x14ac:dyDescent="0.2">
      <c r="CB833" s="104"/>
      <c r="CC833" s="104"/>
      <c r="CG833" s="104"/>
      <c r="CH833" s="104"/>
      <c r="CL833" s="104"/>
      <c r="CN833" s="104"/>
      <c r="CO833" s="104"/>
      <c r="HG833" s="107"/>
    </row>
    <row r="834" spans="80:215" x14ac:dyDescent="0.2">
      <c r="CB834" s="104"/>
      <c r="CC834" s="104"/>
      <c r="CG834" s="104"/>
      <c r="CH834" s="104"/>
      <c r="CL834" s="104"/>
      <c r="CN834" s="104"/>
      <c r="CO834" s="104"/>
      <c r="HG834" s="107"/>
    </row>
    <row r="835" spans="80:215" x14ac:dyDescent="0.2">
      <c r="CB835" s="104"/>
      <c r="CC835" s="104"/>
      <c r="CG835" s="104"/>
      <c r="CH835" s="104"/>
      <c r="CL835" s="104"/>
      <c r="CN835" s="104"/>
      <c r="CO835" s="104"/>
      <c r="HG835" s="107"/>
    </row>
    <row r="836" spans="80:215" x14ac:dyDescent="0.2">
      <c r="CB836" s="104"/>
      <c r="CC836" s="104"/>
      <c r="CG836" s="104"/>
      <c r="CH836" s="104"/>
      <c r="CL836" s="104"/>
      <c r="CN836" s="104"/>
      <c r="CO836" s="104"/>
      <c r="HG836" s="107"/>
    </row>
    <row r="837" spans="80:215" x14ac:dyDescent="0.2">
      <c r="CB837" s="104"/>
      <c r="CC837" s="104"/>
      <c r="CG837" s="104"/>
      <c r="CH837" s="104"/>
      <c r="CL837" s="104"/>
      <c r="CN837" s="104"/>
      <c r="CO837" s="104"/>
      <c r="HG837" s="107"/>
    </row>
    <row r="838" spans="80:215" x14ac:dyDescent="0.2">
      <c r="CB838" s="104"/>
      <c r="CC838" s="104"/>
      <c r="CG838" s="104"/>
      <c r="CH838" s="104"/>
      <c r="CL838" s="104"/>
      <c r="CN838" s="104"/>
      <c r="CO838" s="104"/>
      <c r="HG838" s="107"/>
    </row>
    <row r="839" spans="80:215" x14ac:dyDescent="0.2">
      <c r="CB839" s="104"/>
      <c r="CC839" s="104"/>
      <c r="CG839" s="104"/>
      <c r="CH839" s="104"/>
      <c r="CL839" s="104"/>
      <c r="CN839" s="104"/>
      <c r="CO839" s="104"/>
      <c r="HG839" s="107"/>
    </row>
    <row r="840" spans="80:215" x14ac:dyDescent="0.2">
      <c r="CB840" s="104"/>
      <c r="CC840" s="104"/>
      <c r="CG840" s="104"/>
      <c r="CH840" s="104"/>
      <c r="CL840" s="104"/>
      <c r="CN840" s="104"/>
      <c r="CO840" s="104"/>
      <c r="HG840" s="107"/>
    </row>
    <row r="841" spans="80:215" x14ac:dyDescent="0.2">
      <c r="CB841" s="104"/>
      <c r="CC841" s="104"/>
      <c r="CG841" s="104"/>
      <c r="CH841" s="104"/>
      <c r="CL841" s="104"/>
      <c r="CN841" s="104"/>
      <c r="CO841" s="104"/>
      <c r="HG841" s="107"/>
    </row>
    <row r="842" spans="80:215" x14ac:dyDescent="0.2">
      <c r="CB842" s="104"/>
      <c r="CC842" s="104"/>
      <c r="CG842" s="104"/>
      <c r="CH842" s="104"/>
      <c r="CL842" s="104"/>
      <c r="CN842" s="104"/>
      <c r="CO842" s="104"/>
      <c r="HG842" s="107"/>
    </row>
    <row r="843" spans="80:215" x14ac:dyDescent="0.2">
      <c r="CB843" s="104"/>
      <c r="CC843" s="104"/>
      <c r="CG843" s="104"/>
      <c r="CH843" s="104"/>
      <c r="CL843" s="104"/>
      <c r="CN843" s="104"/>
      <c r="CO843" s="104"/>
      <c r="HG843" s="107"/>
    </row>
    <row r="844" spans="80:215" x14ac:dyDescent="0.2">
      <c r="CB844" s="104"/>
      <c r="CC844" s="104"/>
      <c r="CG844" s="104"/>
      <c r="CH844" s="104"/>
      <c r="CL844" s="104"/>
      <c r="CN844" s="104"/>
      <c r="CO844" s="104"/>
      <c r="HG844" s="107"/>
    </row>
    <row r="845" spans="80:215" x14ac:dyDescent="0.2">
      <c r="CB845" s="104"/>
      <c r="CC845" s="104"/>
      <c r="CG845" s="104"/>
      <c r="CH845" s="104"/>
      <c r="CL845" s="104"/>
      <c r="CN845" s="104"/>
      <c r="CO845" s="104"/>
      <c r="HG845" s="107"/>
    </row>
    <row r="846" spans="80:215" x14ac:dyDescent="0.2">
      <c r="CB846" s="104"/>
      <c r="CC846" s="104"/>
      <c r="CG846" s="104"/>
      <c r="CH846" s="104"/>
      <c r="CL846" s="104"/>
      <c r="CN846" s="104"/>
      <c r="CO846" s="104"/>
      <c r="HG846" s="107"/>
    </row>
    <row r="847" spans="80:215" x14ac:dyDescent="0.2">
      <c r="CB847" s="104"/>
      <c r="CC847" s="104"/>
      <c r="CG847" s="104"/>
      <c r="CH847" s="104"/>
      <c r="CL847" s="104"/>
      <c r="CN847" s="104"/>
      <c r="CO847" s="104"/>
      <c r="HG847" s="107"/>
    </row>
    <row r="848" spans="80:215" x14ac:dyDescent="0.2">
      <c r="CB848" s="104"/>
      <c r="CC848" s="104"/>
      <c r="CG848" s="104"/>
      <c r="CH848" s="104"/>
      <c r="CL848" s="104"/>
      <c r="CN848" s="104"/>
      <c r="CO848" s="104"/>
      <c r="HG848" s="107"/>
    </row>
    <row r="849" spans="80:215" x14ac:dyDescent="0.2">
      <c r="CB849" s="104"/>
      <c r="CC849" s="104"/>
      <c r="CG849" s="104"/>
      <c r="CH849" s="104"/>
      <c r="CL849" s="104"/>
      <c r="CN849" s="104"/>
      <c r="CO849" s="104"/>
      <c r="HG849" s="107"/>
    </row>
    <row r="850" spans="80:215" x14ac:dyDescent="0.2">
      <c r="CB850" s="104"/>
      <c r="CC850" s="104"/>
      <c r="CG850" s="104"/>
      <c r="CH850" s="104"/>
      <c r="CL850" s="104"/>
      <c r="CN850" s="104"/>
      <c r="CO850" s="104"/>
      <c r="HG850" s="107"/>
    </row>
    <row r="851" spans="80:215" x14ac:dyDescent="0.2">
      <c r="CB851" s="104"/>
      <c r="CC851" s="104"/>
      <c r="CG851" s="104"/>
      <c r="CH851" s="104"/>
      <c r="CL851" s="104"/>
      <c r="CN851" s="104"/>
      <c r="CO851" s="104"/>
      <c r="HG851" s="107"/>
    </row>
    <row r="852" spans="80:215" x14ac:dyDescent="0.2">
      <c r="CB852" s="104"/>
      <c r="CC852" s="104"/>
      <c r="CG852" s="104"/>
      <c r="CH852" s="104"/>
      <c r="CL852" s="104"/>
      <c r="CN852" s="104"/>
      <c r="CO852" s="104"/>
      <c r="HG852" s="107"/>
    </row>
    <row r="853" spans="80:215" x14ac:dyDescent="0.2">
      <c r="CB853" s="104"/>
      <c r="CC853" s="104"/>
      <c r="CG853" s="104"/>
      <c r="CH853" s="104"/>
      <c r="CL853" s="104"/>
      <c r="CN853" s="104"/>
      <c r="CO853" s="104"/>
      <c r="HG853" s="107"/>
    </row>
    <row r="854" spans="80:215" x14ac:dyDescent="0.2">
      <c r="CB854" s="104"/>
      <c r="CC854" s="104"/>
      <c r="CG854" s="104"/>
      <c r="CH854" s="104"/>
      <c r="CL854" s="104"/>
      <c r="CN854" s="104"/>
      <c r="CO854" s="104"/>
      <c r="HG854" s="107"/>
    </row>
    <row r="855" spans="80:215" x14ac:dyDescent="0.2">
      <c r="CB855" s="104"/>
      <c r="CC855" s="104"/>
      <c r="CG855" s="104"/>
      <c r="CH855" s="104"/>
      <c r="CL855" s="104"/>
      <c r="CN855" s="104"/>
      <c r="CO855" s="104"/>
      <c r="HG855" s="107"/>
    </row>
    <row r="856" spans="80:215" x14ac:dyDescent="0.2">
      <c r="CB856" s="104"/>
      <c r="CC856" s="104"/>
      <c r="CG856" s="104"/>
      <c r="CH856" s="104"/>
      <c r="CL856" s="104"/>
      <c r="CN856" s="104"/>
      <c r="CO856" s="104"/>
      <c r="HG856" s="107"/>
    </row>
    <row r="857" spans="80:215" x14ac:dyDescent="0.2">
      <c r="CB857" s="104"/>
      <c r="CC857" s="104"/>
      <c r="CG857" s="104"/>
      <c r="CH857" s="104"/>
      <c r="CL857" s="104"/>
      <c r="CN857" s="104"/>
      <c r="CO857" s="104"/>
      <c r="HG857" s="107"/>
    </row>
    <row r="858" spans="80:215" x14ac:dyDescent="0.2">
      <c r="CB858" s="104"/>
      <c r="CC858" s="104"/>
      <c r="CG858" s="104"/>
      <c r="CH858" s="104"/>
      <c r="CL858" s="104"/>
      <c r="CN858" s="104"/>
      <c r="CO858" s="104"/>
      <c r="HG858" s="107"/>
    </row>
    <row r="859" spans="80:215" x14ac:dyDescent="0.2">
      <c r="CB859" s="104"/>
      <c r="CC859" s="104"/>
      <c r="CG859" s="104"/>
      <c r="CH859" s="104"/>
      <c r="CL859" s="104"/>
      <c r="CN859" s="104"/>
      <c r="CO859" s="104"/>
      <c r="HG859" s="107"/>
    </row>
    <row r="860" spans="80:215" x14ac:dyDescent="0.2">
      <c r="CB860" s="104"/>
      <c r="CC860" s="104"/>
      <c r="CG860" s="104"/>
      <c r="CH860" s="104"/>
      <c r="CL860" s="104"/>
      <c r="CN860" s="104"/>
      <c r="CO860" s="104"/>
      <c r="HG860" s="107"/>
    </row>
    <row r="861" spans="80:215" x14ac:dyDescent="0.2">
      <c r="CB861" s="104"/>
      <c r="CC861" s="104"/>
      <c r="CG861" s="104"/>
      <c r="CH861" s="104"/>
      <c r="CL861" s="104"/>
      <c r="CN861" s="104"/>
      <c r="CO861" s="104"/>
      <c r="HG861" s="107"/>
    </row>
    <row r="862" spans="80:215" x14ac:dyDescent="0.2">
      <c r="CB862" s="104"/>
      <c r="CC862" s="104"/>
      <c r="CG862" s="104"/>
      <c r="CH862" s="104"/>
      <c r="CL862" s="104"/>
      <c r="CN862" s="104"/>
      <c r="CO862" s="104"/>
      <c r="HG862" s="107"/>
    </row>
    <row r="863" spans="80:215" x14ac:dyDescent="0.2">
      <c r="CB863" s="104"/>
      <c r="CC863" s="104"/>
      <c r="CG863" s="104"/>
      <c r="CH863" s="104"/>
      <c r="CL863" s="104"/>
      <c r="CN863" s="104"/>
      <c r="CO863" s="104"/>
      <c r="HG863" s="107"/>
    </row>
    <row r="864" spans="80:215" x14ac:dyDescent="0.2">
      <c r="CB864" s="104"/>
      <c r="CC864" s="104"/>
      <c r="CG864" s="104"/>
      <c r="CH864" s="104"/>
      <c r="CL864" s="104"/>
      <c r="CN864" s="104"/>
      <c r="CO864" s="104"/>
      <c r="HG864" s="107"/>
    </row>
    <row r="865" spans="80:215" x14ac:dyDescent="0.2">
      <c r="CB865" s="104"/>
      <c r="CC865" s="104"/>
      <c r="CG865" s="104"/>
      <c r="CH865" s="104"/>
      <c r="CL865" s="104"/>
      <c r="CN865" s="104"/>
      <c r="CO865" s="104"/>
      <c r="HG865" s="107"/>
    </row>
    <row r="866" spans="80:215" x14ac:dyDescent="0.2">
      <c r="CB866" s="104"/>
      <c r="CC866" s="104"/>
      <c r="CG866" s="104"/>
      <c r="CH866" s="104"/>
      <c r="CL866" s="104"/>
      <c r="CN866" s="104"/>
      <c r="CO866" s="104"/>
      <c r="HG866" s="107"/>
    </row>
    <row r="867" spans="80:215" x14ac:dyDescent="0.2">
      <c r="CB867" s="104"/>
      <c r="CC867" s="104"/>
      <c r="CG867" s="104"/>
      <c r="CH867" s="104"/>
      <c r="CL867" s="104"/>
      <c r="CN867" s="104"/>
      <c r="CO867" s="104"/>
      <c r="HG867" s="107"/>
    </row>
    <row r="868" spans="80:215" x14ac:dyDescent="0.2">
      <c r="CB868" s="104"/>
      <c r="CC868" s="104"/>
      <c r="CG868" s="104"/>
      <c r="CH868" s="104"/>
      <c r="CL868" s="104"/>
      <c r="CN868" s="104"/>
      <c r="CO868" s="104"/>
      <c r="HG868" s="107"/>
    </row>
    <row r="869" spans="80:215" x14ac:dyDescent="0.2">
      <c r="CB869" s="104"/>
      <c r="CC869" s="104"/>
      <c r="CG869" s="104"/>
      <c r="CH869" s="104"/>
      <c r="CL869" s="104"/>
      <c r="CN869" s="104"/>
      <c r="CO869" s="104"/>
      <c r="HG869" s="107"/>
    </row>
    <row r="870" spans="80:215" x14ac:dyDescent="0.2">
      <c r="CB870" s="104"/>
      <c r="CC870" s="104"/>
      <c r="CG870" s="104"/>
      <c r="CH870" s="104"/>
      <c r="CL870" s="104"/>
      <c r="CN870" s="104"/>
      <c r="CO870" s="104"/>
      <c r="HG870" s="107"/>
    </row>
    <row r="871" spans="80:215" x14ac:dyDescent="0.2">
      <c r="CB871" s="104"/>
      <c r="CC871" s="104"/>
      <c r="CG871" s="104"/>
      <c r="CH871" s="104"/>
      <c r="CL871" s="104"/>
      <c r="CN871" s="104"/>
      <c r="CO871" s="104"/>
      <c r="HG871" s="107"/>
    </row>
    <row r="872" spans="80:215" x14ac:dyDescent="0.2">
      <c r="CB872" s="104"/>
      <c r="CC872" s="104"/>
      <c r="CG872" s="104"/>
      <c r="CH872" s="104"/>
      <c r="CL872" s="104"/>
      <c r="CN872" s="104"/>
      <c r="CO872" s="104"/>
      <c r="HG872" s="107"/>
    </row>
    <row r="873" spans="80:215" x14ac:dyDescent="0.2">
      <c r="CB873" s="104"/>
      <c r="CC873" s="104"/>
      <c r="CG873" s="104"/>
      <c r="CH873" s="104"/>
      <c r="CL873" s="104"/>
      <c r="CN873" s="104"/>
      <c r="CO873" s="104"/>
      <c r="HG873" s="107"/>
    </row>
    <row r="874" spans="80:215" x14ac:dyDescent="0.2">
      <c r="CB874" s="104"/>
      <c r="CC874" s="104"/>
      <c r="CG874" s="104"/>
      <c r="CH874" s="104"/>
      <c r="CL874" s="104"/>
      <c r="CN874" s="104"/>
      <c r="CO874" s="104"/>
      <c r="HG874" s="107"/>
    </row>
    <row r="875" spans="80:215" x14ac:dyDescent="0.2">
      <c r="CB875" s="104"/>
      <c r="CC875" s="104"/>
      <c r="CG875" s="104"/>
      <c r="CH875" s="104"/>
      <c r="CL875" s="104"/>
      <c r="CN875" s="104"/>
      <c r="CO875" s="104"/>
      <c r="HG875" s="107"/>
    </row>
    <row r="876" spans="80:215" x14ac:dyDescent="0.2">
      <c r="CB876" s="104"/>
      <c r="CC876" s="104"/>
      <c r="CG876" s="104"/>
      <c r="CH876" s="104"/>
      <c r="CL876" s="104"/>
      <c r="CN876" s="104"/>
      <c r="CO876" s="104"/>
      <c r="HG876" s="107"/>
    </row>
    <row r="877" spans="80:215" x14ac:dyDescent="0.2">
      <c r="CB877" s="104"/>
      <c r="CC877" s="104"/>
      <c r="CG877" s="104"/>
      <c r="CH877" s="104"/>
      <c r="CL877" s="104"/>
      <c r="CN877" s="104"/>
      <c r="CO877" s="104"/>
      <c r="HG877" s="107"/>
    </row>
    <row r="878" spans="80:215" x14ac:dyDescent="0.2">
      <c r="CB878" s="104"/>
      <c r="CC878" s="104"/>
      <c r="CG878" s="104"/>
      <c r="CH878" s="104"/>
      <c r="CL878" s="104"/>
      <c r="CN878" s="104"/>
      <c r="CO878" s="104"/>
      <c r="HG878" s="107"/>
    </row>
    <row r="879" spans="80:215" x14ac:dyDescent="0.2">
      <c r="CB879" s="104"/>
      <c r="CC879" s="104"/>
      <c r="CG879" s="104"/>
      <c r="CH879" s="104"/>
      <c r="CL879" s="104"/>
      <c r="CN879" s="104"/>
      <c r="CO879" s="104"/>
      <c r="HG879" s="107"/>
    </row>
    <row r="880" spans="80:215" x14ac:dyDescent="0.2">
      <c r="CB880" s="104"/>
      <c r="CC880" s="104"/>
      <c r="CG880" s="104"/>
      <c r="CH880" s="104"/>
      <c r="CL880" s="104"/>
      <c r="CN880" s="104"/>
      <c r="CO880" s="104"/>
      <c r="HG880" s="107"/>
    </row>
    <row r="881" spans="80:215" x14ac:dyDescent="0.2">
      <c r="CB881" s="104"/>
      <c r="CC881" s="104"/>
      <c r="CG881" s="104"/>
      <c r="CH881" s="104"/>
      <c r="CL881" s="104"/>
      <c r="CN881" s="104"/>
      <c r="CO881" s="104"/>
      <c r="HG881" s="107"/>
    </row>
    <row r="882" spans="80:215" x14ac:dyDescent="0.2">
      <c r="CB882" s="104"/>
      <c r="CC882" s="104"/>
      <c r="CG882" s="104"/>
      <c r="CH882" s="104"/>
      <c r="CL882" s="104"/>
      <c r="CN882" s="104"/>
      <c r="CO882" s="104"/>
      <c r="HG882" s="107"/>
    </row>
    <row r="883" spans="80:215" x14ac:dyDescent="0.2">
      <c r="CB883" s="104"/>
      <c r="CC883" s="104"/>
      <c r="CG883" s="104"/>
      <c r="CH883" s="104"/>
      <c r="CL883" s="104"/>
      <c r="CN883" s="104"/>
      <c r="CO883" s="104"/>
      <c r="HG883" s="107"/>
    </row>
    <row r="884" spans="80:215" x14ac:dyDescent="0.2">
      <c r="CB884" s="104"/>
      <c r="CC884" s="104"/>
      <c r="CG884" s="104"/>
      <c r="CH884" s="104"/>
      <c r="CL884" s="104"/>
      <c r="CN884" s="104"/>
      <c r="CO884" s="104"/>
      <c r="HG884" s="107"/>
    </row>
    <row r="885" spans="80:215" x14ac:dyDescent="0.2">
      <c r="CB885" s="104"/>
      <c r="CC885" s="104"/>
      <c r="CG885" s="104"/>
      <c r="CH885" s="104"/>
      <c r="CL885" s="104"/>
      <c r="CN885" s="104"/>
      <c r="CO885" s="104"/>
      <c r="HG885" s="107"/>
    </row>
    <row r="886" spans="80:215" x14ac:dyDescent="0.2">
      <c r="CB886" s="104"/>
      <c r="CC886" s="104"/>
      <c r="CG886" s="104"/>
      <c r="CH886" s="104"/>
      <c r="CL886" s="104"/>
      <c r="CN886" s="104"/>
      <c r="CO886" s="104"/>
      <c r="HG886" s="107"/>
    </row>
    <row r="887" spans="80:215" x14ac:dyDescent="0.2">
      <c r="CB887" s="104"/>
      <c r="CC887" s="104"/>
      <c r="CG887" s="104"/>
      <c r="CH887" s="104"/>
      <c r="CL887" s="104"/>
      <c r="CN887" s="104"/>
      <c r="CO887" s="104"/>
      <c r="HG887" s="107"/>
    </row>
    <row r="888" spans="80:215" x14ac:dyDescent="0.2">
      <c r="CB888" s="104"/>
      <c r="CC888" s="104"/>
      <c r="CG888" s="104"/>
      <c r="CH888" s="104"/>
      <c r="CL888" s="104"/>
      <c r="CN888" s="104"/>
      <c r="CO888" s="104"/>
      <c r="HG888" s="107"/>
    </row>
    <row r="889" spans="80:215" x14ac:dyDescent="0.2">
      <c r="CB889" s="104"/>
      <c r="CC889" s="104"/>
      <c r="CG889" s="104"/>
      <c r="CH889" s="104"/>
      <c r="CL889" s="104"/>
      <c r="CN889" s="104"/>
      <c r="CO889" s="104"/>
      <c r="HG889" s="107"/>
    </row>
    <row r="890" spans="80:215" x14ac:dyDescent="0.2">
      <c r="CB890" s="104"/>
      <c r="CC890" s="104"/>
      <c r="CG890" s="104"/>
      <c r="CH890" s="104"/>
      <c r="CL890" s="104"/>
      <c r="CN890" s="104"/>
      <c r="CO890" s="104"/>
      <c r="HG890" s="107"/>
    </row>
    <row r="891" spans="80:215" x14ac:dyDescent="0.2">
      <c r="CB891" s="104"/>
      <c r="CC891" s="104"/>
      <c r="CG891" s="104"/>
      <c r="CH891" s="104"/>
      <c r="CL891" s="104"/>
      <c r="CN891" s="104"/>
      <c r="CO891" s="104"/>
      <c r="HG891" s="107"/>
    </row>
    <row r="892" spans="80:215" x14ac:dyDescent="0.2">
      <c r="CB892" s="104"/>
      <c r="CC892" s="104"/>
      <c r="CG892" s="104"/>
      <c r="CH892" s="104"/>
      <c r="CL892" s="104"/>
      <c r="CN892" s="104"/>
      <c r="CO892" s="104"/>
      <c r="HG892" s="107"/>
    </row>
    <row r="893" spans="80:215" x14ac:dyDescent="0.2">
      <c r="CB893" s="104"/>
      <c r="CC893" s="104"/>
      <c r="CG893" s="104"/>
      <c r="CH893" s="104"/>
      <c r="CL893" s="104"/>
      <c r="CN893" s="104"/>
      <c r="CO893" s="104"/>
      <c r="HG893" s="107"/>
    </row>
    <row r="894" spans="80:215" x14ac:dyDescent="0.2">
      <c r="CB894" s="104"/>
      <c r="CC894" s="104"/>
      <c r="CG894" s="104"/>
      <c r="CH894" s="104"/>
      <c r="CL894" s="104"/>
      <c r="CN894" s="104"/>
      <c r="CO894" s="104"/>
      <c r="HG894" s="107"/>
    </row>
    <row r="895" spans="80:215" x14ac:dyDescent="0.2">
      <c r="CB895" s="104"/>
      <c r="CC895" s="104"/>
      <c r="CG895" s="104"/>
      <c r="CH895" s="104"/>
      <c r="CL895" s="104"/>
      <c r="CN895" s="104"/>
      <c r="CO895" s="104"/>
      <c r="HG895" s="107"/>
    </row>
    <row r="896" spans="80:215" x14ac:dyDescent="0.2">
      <c r="CB896" s="104"/>
      <c r="CC896" s="104"/>
      <c r="CG896" s="104"/>
      <c r="CH896" s="104"/>
      <c r="CL896" s="104"/>
      <c r="CN896" s="104"/>
      <c r="CO896" s="104"/>
      <c r="HG896" s="107"/>
    </row>
    <row r="897" spans="80:215" x14ac:dyDescent="0.2">
      <c r="CB897" s="104"/>
      <c r="CC897" s="104"/>
      <c r="CG897" s="104"/>
      <c r="CH897" s="104"/>
      <c r="CL897" s="104"/>
      <c r="CN897" s="104"/>
      <c r="CO897" s="104"/>
      <c r="HG897" s="107"/>
    </row>
    <row r="898" spans="80:215" x14ac:dyDescent="0.2">
      <c r="CB898" s="104"/>
      <c r="CC898" s="104"/>
      <c r="CG898" s="104"/>
      <c r="CH898" s="104"/>
      <c r="CL898" s="104"/>
      <c r="CN898" s="104"/>
      <c r="CO898" s="104"/>
      <c r="HG898" s="107"/>
    </row>
    <row r="899" spans="80:215" x14ac:dyDescent="0.2">
      <c r="CB899" s="104"/>
      <c r="CC899" s="104"/>
      <c r="CG899" s="104"/>
      <c r="CH899" s="104"/>
      <c r="CL899" s="104"/>
      <c r="CN899" s="104"/>
      <c r="CO899" s="104"/>
      <c r="HG899" s="107"/>
    </row>
    <row r="900" spans="80:215" x14ac:dyDescent="0.2">
      <c r="CB900" s="104"/>
      <c r="CC900" s="104"/>
      <c r="CG900" s="104"/>
      <c r="CH900" s="104"/>
      <c r="CL900" s="104"/>
      <c r="CN900" s="104"/>
      <c r="CO900" s="104"/>
      <c r="HG900" s="107"/>
    </row>
    <row r="901" spans="80:215" x14ac:dyDescent="0.2">
      <c r="CB901" s="104"/>
      <c r="CC901" s="104"/>
      <c r="CG901" s="104"/>
      <c r="CH901" s="104"/>
      <c r="CL901" s="104"/>
      <c r="CN901" s="104"/>
      <c r="CO901" s="104"/>
      <c r="HG901" s="107"/>
    </row>
    <row r="902" spans="80:215" x14ac:dyDescent="0.2">
      <c r="CB902" s="104"/>
      <c r="CC902" s="104"/>
      <c r="CG902" s="104"/>
      <c r="CH902" s="104"/>
      <c r="CL902" s="104"/>
      <c r="CN902" s="104"/>
      <c r="CO902" s="104"/>
      <c r="HG902" s="107"/>
    </row>
    <row r="903" spans="80:215" x14ac:dyDescent="0.2">
      <c r="CB903" s="104"/>
      <c r="CC903" s="104"/>
      <c r="CG903" s="104"/>
      <c r="CH903" s="104"/>
      <c r="CL903" s="104"/>
      <c r="CN903" s="104"/>
      <c r="CO903" s="104"/>
      <c r="HG903" s="107"/>
    </row>
    <row r="904" spans="80:215" x14ac:dyDescent="0.2">
      <c r="CB904" s="104"/>
      <c r="CC904" s="104"/>
      <c r="CG904" s="104"/>
      <c r="CH904" s="104"/>
      <c r="CL904" s="104"/>
      <c r="CN904" s="104"/>
      <c r="CO904" s="104"/>
      <c r="HG904" s="107"/>
    </row>
    <row r="905" spans="80:215" x14ac:dyDescent="0.2">
      <c r="CB905" s="104"/>
      <c r="CC905" s="104"/>
      <c r="CG905" s="104"/>
      <c r="CH905" s="104"/>
      <c r="CL905" s="104"/>
      <c r="CN905" s="104"/>
      <c r="CO905" s="104"/>
      <c r="HG905" s="107"/>
    </row>
    <row r="906" spans="80:215" x14ac:dyDescent="0.2">
      <c r="CB906" s="104"/>
      <c r="CC906" s="104"/>
      <c r="CG906" s="104"/>
      <c r="CH906" s="104"/>
      <c r="CL906" s="104"/>
      <c r="CN906" s="104"/>
      <c r="CO906" s="104"/>
      <c r="HG906" s="107"/>
    </row>
    <row r="907" spans="80:215" x14ac:dyDescent="0.2">
      <c r="CB907" s="104"/>
      <c r="CC907" s="104"/>
      <c r="CG907" s="104"/>
      <c r="CH907" s="104"/>
      <c r="CL907" s="104"/>
      <c r="CN907" s="104"/>
      <c r="CO907" s="104"/>
      <c r="HG907" s="107"/>
    </row>
    <row r="908" spans="80:215" x14ac:dyDescent="0.2">
      <c r="CB908" s="104"/>
      <c r="CC908" s="104"/>
      <c r="CG908" s="104"/>
      <c r="CH908" s="104"/>
      <c r="CL908" s="104"/>
      <c r="CN908" s="104"/>
      <c r="CO908" s="104"/>
      <c r="HG908" s="107"/>
    </row>
    <row r="909" spans="80:215" x14ac:dyDescent="0.2">
      <c r="CB909" s="104"/>
      <c r="CC909" s="104"/>
      <c r="CG909" s="104"/>
      <c r="CH909" s="104"/>
      <c r="CL909" s="104"/>
      <c r="CN909" s="104"/>
      <c r="CO909" s="104"/>
      <c r="HG909" s="107"/>
    </row>
    <row r="910" spans="80:215" x14ac:dyDescent="0.2">
      <c r="CB910" s="104"/>
      <c r="CC910" s="104"/>
      <c r="CG910" s="104"/>
      <c r="CH910" s="104"/>
      <c r="CL910" s="104"/>
      <c r="CN910" s="104"/>
      <c r="CO910" s="104"/>
      <c r="HG910" s="107"/>
    </row>
    <row r="911" spans="80:215" x14ac:dyDescent="0.2">
      <c r="CB911" s="104"/>
      <c r="CC911" s="104"/>
      <c r="CG911" s="104"/>
      <c r="CH911" s="104"/>
      <c r="CL911" s="104"/>
      <c r="CN911" s="104"/>
      <c r="CO911" s="104"/>
      <c r="HG911" s="107"/>
    </row>
    <row r="912" spans="80:215" x14ac:dyDescent="0.2">
      <c r="CB912" s="104"/>
      <c r="CC912" s="104"/>
      <c r="CG912" s="104"/>
      <c r="CH912" s="104"/>
      <c r="CL912" s="104"/>
      <c r="CN912" s="104"/>
      <c r="CO912" s="104"/>
      <c r="HG912" s="107"/>
    </row>
    <row r="913" spans="80:215" x14ac:dyDescent="0.2">
      <c r="CB913" s="104"/>
      <c r="CC913" s="104"/>
      <c r="CG913" s="104"/>
      <c r="CH913" s="104"/>
      <c r="CL913" s="104"/>
      <c r="CN913" s="104"/>
      <c r="CO913" s="104"/>
      <c r="HG913" s="107"/>
    </row>
    <row r="914" spans="80:215" x14ac:dyDescent="0.2">
      <c r="CB914" s="104"/>
      <c r="CC914" s="104"/>
      <c r="CG914" s="104"/>
      <c r="CH914" s="104"/>
      <c r="CL914" s="104"/>
      <c r="CN914" s="104"/>
      <c r="CO914" s="104"/>
      <c r="HG914" s="107"/>
    </row>
    <row r="915" spans="80:215" x14ac:dyDescent="0.2">
      <c r="CB915" s="104"/>
      <c r="CC915" s="104"/>
      <c r="CG915" s="104"/>
      <c r="CH915" s="104"/>
      <c r="CL915" s="104"/>
      <c r="CN915" s="104"/>
      <c r="CO915" s="104"/>
      <c r="HG915" s="107"/>
    </row>
    <row r="916" spans="80:215" x14ac:dyDescent="0.2">
      <c r="CB916" s="104"/>
      <c r="CC916" s="104"/>
      <c r="CG916" s="104"/>
      <c r="CH916" s="104"/>
      <c r="CL916" s="104"/>
      <c r="CN916" s="104"/>
      <c r="CO916" s="104"/>
      <c r="HG916" s="107"/>
    </row>
    <row r="917" spans="80:215" x14ac:dyDescent="0.2">
      <c r="CB917" s="104"/>
      <c r="CC917" s="104"/>
      <c r="CG917" s="104"/>
      <c r="CH917" s="104"/>
      <c r="CL917" s="104"/>
      <c r="CN917" s="104"/>
      <c r="CO917" s="104"/>
      <c r="HG917" s="107"/>
    </row>
    <row r="918" spans="80:215" x14ac:dyDescent="0.2">
      <c r="CB918" s="104"/>
      <c r="CC918" s="104"/>
      <c r="CG918" s="104"/>
      <c r="CH918" s="104"/>
      <c r="CL918" s="104"/>
      <c r="CN918" s="104"/>
      <c r="CO918" s="104"/>
      <c r="HG918" s="107"/>
    </row>
    <row r="919" spans="80:215" x14ac:dyDescent="0.2">
      <c r="CB919" s="104"/>
      <c r="CC919" s="104"/>
      <c r="CG919" s="104"/>
      <c r="CH919" s="104"/>
      <c r="CL919" s="104"/>
      <c r="CN919" s="104"/>
      <c r="CO919" s="104"/>
      <c r="HG919" s="107"/>
    </row>
    <row r="920" spans="80:215" x14ac:dyDescent="0.2">
      <c r="CB920" s="104"/>
      <c r="CC920" s="104"/>
      <c r="CG920" s="104"/>
      <c r="CH920" s="104"/>
      <c r="CL920" s="104"/>
      <c r="CN920" s="104"/>
      <c r="CO920" s="104"/>
      <c r="HG920" s="107"/>
    </row>
    <row r="921" spans="80:215" x14ac:dyDescent="0.2">
      <c r="CB921" s="104"/>
      <c r="CC921" s="104"/>
      <c r="CG921" s="104"/>
      <c r="CH921" s="104"/>
      <c r="CL921" s="104"/>
      <c r="CN921" s="104"/>
      <c r="CO921" s="104"/>
      <c r="HG921" s="107"/>
    </row>
    <row r="922" spans="80:215" x14ac:dyDescent="0.2">
      <c r="CB922" s="104"/>
      <c r="CC922" s="104"/>
      <c r="CG922" s="104"/>
      <c r="CH922" s="104"/>
      <c r="CL922" s="104"/>
      <c r="CN922" s="104"/>
      <c r="CO922" s="104"/>
      <c r="HG922" s="107"/>
    </row>
    <row r="923" spans="80:215" x14ac:dyDescent="0.2">
      <c r="CB923" s="104"/>
      <c r="CC923" s="104"/>
      <c r="CG923" s="104"/>
      <c r="CH923" s="104"/>
      <c r="CL923" s="104"/>
      <c r="CN923" s="104"/>
      <c r="CO923" s="104"/>
      <c r="HG923" s="107"/>
    </row>
    <row r="924" spans="80:215" x14ac:dyDescent="0.2">
      <c r="CB924" s="104"/>
      <c r="CC924" s="104"/>
      <c r="CG924" s="104"/>
      <c r="CH924" s="104"/>
      <c r="CL924" s="104"/>
      <c r="CN924" s="104"/>
      <c r="CO924" s="104"/>
      <c r="HG924" s="107"/>
    </row>
    <row r="925" spans="80:215" x14ac:dyDescent="0.2">
      <c r="CB925" s="104"/>
      <c r="CC925" s="104"/>
      <c r="CG925" s="104"/>
      <c r="CH925" s="104"/>
      <c r="CL925" s="104"/>
      <c r="CN925" s="104"/>
      <c r="CO925" s="104"/>
      <c r="HG925" s="107"/>
    </row>
    <row r="926" spans="80:215" x14ac:dyDescent="0.2">
      <c r="CB926" s="104"/>
      <c r="CC926" s="104"/>
      <c r="CG926" s="104"/>
      <c r="CH926" s="104"/>
      <c r="CL926" s="104"/>
      <c r="CN926" s="104"/>
      <c r="CO926" s="104"/>
      <c r="HG926" s="107"/>
    </row>
    <row r="927" spans="80:215" x14ac:dyDescent="0.2">
      <c r="CB927" s="104"/>
      <c r="CC927" s="104"/>
      <c r="CG927" s="104"/>
      <c r="CH927" s="104"/>
      <c r="CL927" s="104"/>
      <c r="CN927" s="104"/>
      <c r="CO927" s="104"/>
      <c r="HG927" s="107"/>
    </row>
    <row r="928" spans="80:215" x14ac:dyDescent="0.2">
      <c r="CB928" s="104"/>
      <c r="CC928" s="104"/>
      <c r="CG928" s="104"/>
      <c r="CH928" s="104"/>
      <c r="CL928" s="104"/>
      <c r="CN928" s="104"/>
      <c r="CO928" s="104"/>
      <c r="HG928" s="107"/>
    </row>
    <row r="929" spans="80:215" x14ac:dyDescent="0.2">
      <c r="CB929" s="104"/>
      <c r="CC929" s="104"/>
      <c r="CG929" s="104"/>
      <c r="CH929" s="104"/>
      <c r="CL929" s="104"/>
      <c r="CN929" s="104"/>
      <c r="CO929" s="104"/>
      <c r="HG929" s="107"/>
    </row>
    <row r="930" spans="80:215" x14ac:dyDescent="0.2">
      <c r="CB930" s="104"/>
      <c r="CC930" s="104"/>
      <c r="CG930" s="104"/>
      <c r="CH930" s="104"/>
      <c r="CL930" s="104"/>
      <c r="CN930" s="104"/>
      <c r="CO930" s="104"/>
      <c r="HG930" s="107"/>
    </row>
    <row r="931" spans="80:215" x14ac:dyDescent="0.2">
      <c r="CB931" s="104"/>
      <c r="CC931" s="104"/>
      <c r="CG931" s="104"/>
      <c r="CH931" s="104"/>
      <c r="CL931" s="104"/>
      <c r="CN931" s="104"/>
      <c r="CO931" s="104"/>
      <c r="HG931" s="107"/>
    </row>
    <row r="932" spans="80:215" x14ac:dyDescent="0.2">
      <c r="CB932" s="104"/>
      <c r="CC932" s="104"/>
      <c r="CG932" s="104"/>
      <c r="CH932" s="104"/>
      <c r="CL932" s="104"/>
      <c r="CN932" s="104"/>
      <c r="CO932" s="104"/>
      <c r="HG932" s="107"/>
    </row>
    <row r="933" spans="80:215" x14ac:dyDescent="0.2">
      <c r="CB933" s="104"/>
      <c r="CC933" s="104"/>
      <c r="CG933" s="104"/>
      <c r="CH933" s="104"/>
      <c r="CL933" s="104"/>
      <c r="CN933" s="104"/>
      <c r="CO933" s="104"/>
      <c r="HG933" s="107"/>
    </row>
    <row r="934" spans="80:215" x14ac:dyDescent="0.2">
      <c r="CB934" s="104"/>
      <c r="CC934" s="104"/>
      <c r="CG934" s="104"/>
      <c r="CH934" s="104"/>
      <c r="CL934" s="104"/>
      <c r="CN934" s="104"/>
      <c r="CO934" s="104"/>
      <c r="HG934" s="107"/>
    </row>
    <row r="935" spans="80:215" x14ac:dyDescent="0.2">
      <c r="CB935" s="104"/>
      <c r="CC935" s="104"/>
      <c r="CG935" s="104"/>
      <c r="CH935" s="104"/>
      <c r="CL935" s="104"/>
      <c r="CN935" s="104"/>
      <c r="CO935" s="104"/>
      <c r="HG935" s="107"/>
    </row>
    <row r="936" spans="80:215" x14ac:dyDescent="0.2">
      <c r="CB936" s="104"/>
      <c r="CC936" s="104"/>
      <c r="CG936" s="104"/>
      <c r="CH936" s="104"/>
      <c r="CL936" s="104"/>
      <c r="CN936" s="104"/>
      <c r="CO936" s="104"/>
      <c r="HG936" s="107"/>
    </row>
    <row r="937" spans="80:215" x14ac:dyDescent="0.2">
      <c r="CB937" s="104"/>
      <c r="CC937" s="104"/>
      <c r="CG937" s="104"/>
      <c r="CH937" s="104"/>
      <c r="CL937" s="104"/>
      <c r="CN937" s="104"/>
      <c r="CO937" s="104"/>
      <c r="HG937" s="107"/>
    </row>
    <row r="938" spans="80:215" x14ac:dyDescent="0.2">
      <c r="CB938" s="104"/>
      <c r="CC938" s="104"/>
      <c r="CG938" s="104"/>
      <c r="CH938" s="104"/>
      <c r="CL938" s="104"/>
      <c r="CN938" s="104"/>
      <c r="CO938" s="104"/>
      <c r="HG938" s="107"/>
    </row>
    <row r="939" spans="80:215" x14ac:dyDescent="0.2">
      <c r="CB939" s="104"/>
      <c r="CC939" s="104"/>
      <c r="CG939" s="104"/>
      <c r="CH939" s="104"/>
      <c r="CL939" s="104"/>
      <c r="CN939" s="104"/>
      <c r="CO939" s="104"/>
      <c r="HG939" s="107"/>
    </row>
    <row r="940" spans="80:215" x14ac:dyDescent="0.2">
      <c r="CB940" s="104"/>
      <c r="CC940" s="104"/>
      <c r="CG940" s="104"/>
      <c r="CH940" s="104"/>
      <c r="CL940" s="104"/>
      <c r="CN940" s="104"/>
      <c r="CO940" s="104"/>
      <c r="HG940" s="107"/>
    </row>
    <row r="941" spans="80:215" x14ac:dyDescent="0.2">
      <c r="CB941" s="104"/>
      <c r="CC941" s="104"/>
      <c r="CG941" s="104"/>
      <c r="CH941" s="104"/>
      <c r="CL941" s="104"/>
      <c r="CN941" s="104"/>
      <c r="CO941" s="104"/>
      <c r="HG941" s="107"/>
    </row>
    <row r="942" spans="80:215" x14ac:dyDescent="0.2">
      <c r="CB942" s="104"/>
      <c r="CC942" s="104"/>
      <c r="CG942" s="104"/>
      <c r="CH942" s="104"/>
      <c r="CL942" s="104"/>
      <c r="CN942" s="104"/>
      <c r="CO942" s="104"/>
      <c r="HG942" s="107"/>
    </row>
    <row r="943" spans="80:215" x14ac:dyDescent="0.2">
      <c r="CB943" s="104"/>
      <c r="CC943" s="104"/>
      <c r="CG943" s="104"/>
      <c r="CH943" s="104"/>
      <c r="CL943" s="104"/>
      <c r="CN943" s="104"/>
      <c r="CO943" s="104"/>
      <c r="HG943" s="107"/>
    </row>
    <row r="944" spans="80:215" x14ac:dyDescent="0.2">
      <c r="CB944" s="104"/>
      <c r="CC944" s="104"/>
      <c r="CG944" s="104"/>
      <c r="CH944" s="104"/>
      <c r="CL944" s="104"/>
      <c r="CN944" s="104"/>
      <c r="CO944" s="104"/>
      <c r="HG944" s="107"/>
    </row>
    <row r="945" spans="80:215" x14ac:dyDescent="0.2">
      <c r="CB945" s="104"/>
      <c r="CC945" s="104"/>
      <c r="CG945" s="104"/>
      <c r="CH945" s="104"/>
      <c r="CL945" s="104"/>
      <c r="CN945" s="104"/>
      <c r="CO945" s="104"/>
      <c r="HG945" s="107"/>
    </row>
    <row r="946" spans="80:215" x14ac:dyDescent="0.2">
      <c r="CB946" s="104"/>
      <c r="CC946" s="104"/>
      <c r="CG946" s="104"/>
      <c r="CH946" s="104"/>
      <c r="CL946" s="104"/>
      <c r="CN946" s="104"/>
      <c r="CO946" s="104"/>
      <c r="HG946" s="107"/>
    </row>
    <row r="947" spans="80:215" x14ac:dyDescent="0.2">
      <c r="CB947" s="104"/>
      <c r="CC947" s="104"/>
      <c r="CG947" s="104"/>
      <c r="CH947" s="104"/>
      <c r="CL947" s="104"/>
      <c r="CN947" s="104"/>
      <c r="CO947" s="104"/>
      <c r="HG947" s="107"/>
    </row>
    <row r="948" spans="80:215" x14ac:dyDescent="0.2">
      <c r="CB948" s="104"/>
      <c r="CC948" s="104"/>
      <c r="CG948" s="104"/>
      <c r="CH948" s="104"/>
      <c r="CL948" s="104"/>
      <c r="CN948" s="104"/>
      <c r="CO948" s="104"/>
      <c r="HG948" s="107"/>
    </row>
    <row r="949" spans="80:215" x14ac:dyDescent="0.2">
      <c r="CB949" s="104"/>
      <c r="CC949" s="104"/>
      <c r="CG949" s="104"/>
      <c r="CH949" s="104"/>
      <c r="CL949" s="104"/>
      <c r="CN949" s="104"/>
      <c r="CO949" s="104"/>
      <c r="HG949" s="107"/>
    </row>
    <row r="950" spans="80:215" x14ac:dyDescent="0.2">
      <c r="CB950" s="104"/>
      <c r="CC950" s="104"/>
      <c r="CG950" s="104"/>
      <c r="CH950" s="104"/>
      <c r="CL950" s="104"/>
      <c r="CN950" s="104"/>
      <c r="CO950" s="104"/>
      <c r="HG950" s="107"/>
    </row>
    <row r="951" spans="80:215" x14ac:dyDescent="0.2">
      <c r="CB951" s="104"/>
      <c r="CC951" s="104"/>
      <c r="CG951" s="104"/>
      <c r="CH951" s="104"/>
      <c r="CL951" s="104"/>
      <c r="CN951" s="104"/>
      <c r="CO951" s="104"/>
      <c r="HG951" s="107"/>
    </row>
    <row r="952" spans="80:215" x14ac:dyDescent="0.2">
      <c r="CB952" s="104"/>
      <c r="CC952" s="104"/>
      <c r="CG952" s="104"/>
      <c r="CH952" s="104"/>
      <c r="CL952" s="104"/>
      <c r="CN952" s="104"/>
      <c r="CO952" s="104"/>
      <c r="HG952" s="107"/>
    </row>
    <row r="953" spans="80:215" x14ac:dyDescent="0.2">
      <c r="CB953" s="104"/>
      <c r="CC953" s="104"/>
      <c r="CG953" s="104"/>
      <c r="CH953" s="104"/>
      <c r="CL953" s="104"/>
      <c r="CN953" s="104"/>
      <c r="CO953" s="104"/>
      <c r="HG953" s="107"/>
    </row>
    <row r="954" spans="80:215" x14ac:dyDescent="0.2">
      <c r="CB954" s="104"/>
      <c r="CC954" s="104"/>
      <c r="CG954" s="104"/>
      <c r="CH954" s="104"/>
      <c r="CL954" s="104"/>
      <c r="CN954" s="104"/>
      <c r="CO954" s="104"/>
      <c r="HG954" s="107"/>
    </row>
    <row r="955" spans="80:215" x14ac:dyDescent="0.2">
      <c r="CB955" s="104"/>
      <c r="CC955" s="104"/>
      <c r="CG955" s="104"/>
      <c r="CH955" s="104"/>
      <c r="CL955" s="104"/>
      <c r="CN955" s="104"/>
      <c r="CO955" s="104"/>
      <c r="HG955" s="107"/>
    </row>
    <row r="956" spans="80:215" x14ac:dyDescent="0.2">
      <c r="CB956" s="104"/>
      <c r="CC956" s="104"/>
      <c r="CG956" s="104"/>
      <c r="CH956" s="104"/>
      <c r="CL956" s="104"/>
      <c r="CN956" s="104"/>
      <c r="CO956" s="104"/>
      <c r="HG956" s="107"/>
    </row>
    <row r="957" spans="80:215" x14ac:dyDescent="0.2">
      <c r="CB957" s="104"/>
      <c r="CC957" s="104"/>
      <c r="CG957" s="104"/>
      <c r="CH957" s="104"/>
      <c r="CL957" s="104"/>
      <c r="CN957" s="104"/>
      <c r="CO957" s="104"/>
      <c r="HG957" s="107"/>
    </row>
    <row r="958" spans="80:215" x14ac:dyDescent="0.2">
      <c r="CB958" s="104"/>
      <c r="CC958" s="104"/>
      <c r="CG958" s="104"/>
      <c r="CH958" s="104"/>
      <c r="CL958" s="104"/>
      <c r="CN958" s="104"/>
      <c r="CO958" s="104"/>
      <c r="HG958" s="107"/>
    </row>
    <row r="959" spans="80:215" x14ac:dyDescent="0.2">
      <c r="CB959" s="104"/>
      <c r="CC959" s="104"/>
      <c r="CG959" s="104"/>
      <c r="CH959" s="104"/>
      <c r="CL959" s="104"/>
      <c r="CN959" s="104"/>
      <c r="CO959" s="104"/>
      <c r="HG959" s="107"/>
    </row>
    <row r="960" spans="80:215" x14ac:dyDescent="0.2">
      <c r="CB960" s="104"/>
      <c r="CC960" s="104"/>
      <c r="CG960" s="104"/>
      <c r="CH960" s="104"/>
      <c r="CL960" s="104"/>
      <c r="CN960" s="104"/>
      <c r="CO960" s="104"/>
      <c r="HG960" s="107"/>
    </row>
    <row r="961" spans="80:215" x14ac:dyDescent="0.2">
      <c r="CB961" s="104"/>
      <c r="CC961" s="104"/>
      <c r="CG961" s="104"/>
      <c r="CH961" s="104"/>
      <c r="CL961" s="104"/>
      <c r="CN961" s="104"/>
      <c r="CO961" s="104"/>
      <c r="HG961" s="107"/>
    </row>
    <row r="962" spans="80:215" x14ac:dyDescent="0.2">
      <c r="CB962" s="104"/>
      <c r="CC962" s="104"/>
      <c r="CG962" s="104"/>
      <c r="CH962" s="104"/>
      <c r="CL962" s="104"/>
      <c r="CN962" s="104"/>
      <c r="CO962" s="104"/>
      <c r="HG962" s="107"/>
    </row>
    <row r="963" spans="80:215" x14ac:dyDescent="0.2">
      <c r="CB963" s="104"/>
      <c r="CC963" s="104"/>
      <c r="CG963" s="104"/>
      <c r="CH963" s="104"/>
      <c r="CL963" s="104"/>
      <c r="CN963" s="104"/>
      <c r="CO963" s="104"/>
      <c r="HG963" s="107"/>
    </row>
    <row r="964" spans="80:215" x14ac:dyDescent="0.2">
      <c r="CB964" s="104"/>
      <c r="CC964" s="104"/>
      <c r="CG964" s="104"/>
      <c r="CH964" s="104"/>
      <c r="CL964" s="104"/>
      <c r="CN964" s="104"/>
      <c r="CO964" s="104"/>
      <c r="HG964" s="107"/>
    </row>
    <row r="965" spans="80:215" x14ac:dyDescent="0.2">
      <c r="CB965" s="104"/>
      <c r="CC965" s="104"/>
      <c r="CG965" s="104"/>
      <c r="CH965" s="104"/>
      <c r="CL965" s="104"/>
      <c r="CN965" s="104"/>
      <c r="CO965" s="104"/>
      <c r="HG965" s="107"/>
    </row>
    <row r="966" spans="80:215" x14ac:dyDescent="0.2">
      <c r="CB966" s="104"/>
      <c r="CC966" s="104"/>
      <c r="CG966" s="104"/>
      <c r="CH966" s="104"/>
      <c r="CL966" s="104"/>
      <c r="CN966" s="104"/>
      <c r="CO966" s="104"/>
      <c r="HG966" s="107"/>
    </row>
    <row r="967" spans="80:215" x14ac:dyDescent="0.2">
      <c r="CB967" s="104"/>
      <c r="CC967" s="104"/>
      <c r="CG967" s="104"/>
      <c r="CH967" s="104"/>
      <c r="CL967" s="104"/>
      <c r="CN967" s="104"/>
      <c r="CO967" s="104"/>
      <c r="HG967" s="107"/>
    </row>
    <row r="968" spans="80:215" x14ac:dyDescent="0.2">
      <c r="CB968" s="104"/>
      <c r="CC968" s="104"/>
      <c r="CG968" s="104"/>
      <c r="CH968" s="104"/>
      <c r="CL968" s="104"/>
      <c r="CN968" s="104"/>
      <c r="CO968" s="104"/>
      <c r="HG968" s="107"/>
    </row>
    <row r="969" spans="80:215" x14ac:dyDescent="0.2">
      <c r="CB969" s="104"/>
      <c r="CC969" s="104"/>
      <c r="CG969" s="104"/>
      <c r="CH969" s="104"/>
      <c r="CL969" s="104"/>
      <c r="CN969" s="104"/>
      <c r="CO969" s="104"/>
      <c r="HG969" s="107"/>
    </row>
    <row r="970" spans="80:215" x14ac:dyDescent="0.2">
      <c r="CB970" s="104"/>
      <c r="CC970" s="104"/>
      <c r="CG970" s="104"/>
      <c r="CH970" s="104"/>
      <c r="CL970" s="104"/>
      <c r="CN970" s="104"/>
      <c r="CO970" s="104"/>
      <c r="HG970" s="107"/>
    </row>
    <row r="971" spans="80:215" x14ac:dyDescent="0.2">
      <c r="CB971" s="104"/>
      <c r="CC971" s="104"/>
      <c r="CG971" s="104"/>
      <c r="CH971" s="104"/>
      <c r="CL971" s="104"/>
      <c r="CN971" s="104"/>
      <c r="CO971" s="104"/>
      <c r="HG971" s="107"/>
    </row>
    <row r="972" spans="80:215" x14ac:dyDescent="0.2">
      <c r="CB972" s="104"/>
      <c r="CC972" s="104"/>
      <c r="CG972" s="104"/>
      <c r="CH972" s="104"/>
      <c r="CL972" s="104"/>
      <c r="CN972" s="104"/>
      <c r="CO972" s="104"/>
      <c r="HG972" s="107"/>
    </row>
    <row r="973" spans="80:215" x14ac:dyDescent="0.2">
      <c r="CB973" s="104"/>
      <c r="CC973" s="104"/>
      <c r="CG973" s="104"/>
      <c r="CH973" s="104"/>
      <c r="CL973" s="104"/>
      <c r="CN973" s="104"/>
      <c r="CO973" s="104"/>
      <c r="HG973" s="107"/>
    </row>
    <row r="974" spans="80:215" x14ac:dyDescent="0.2">
      <c r="CB974" s="104"/>
      <c r="CC974" s="104"/>
      <c r="CG974" s="104"/>
      <c r="CH974" s="104"/>
      <c r="CL974" s="104"/>
      <c r="CN974" s="104"/>
      <c r="CO974" s="104"/>
      <c r="HG974" s="107"/>
    </row>
    <row r="975" spans="80:215" x14ac:dyDescent="0.2">
      <c r="CB975" s="104"/>
      <c r="CC975" s="104"/>
      <c r="CG975" s="104"/>
      <c r="CH975" s="104"/>
      <c r="CL975" s="104"/>
      <c r="CN975" s="104"/>
      <c r="CO975" s="104"/>
      <c r="HG975" s="107"/>
    </row>
    <row r="976" spans="80:215" x14ac:dyDescent="0.2">
      <c r="CB976" s="104"/>
      <c r="CC976" s="104"/>
      <c r="CG976" s="104"/>
      <c r="CH976" s="104"/>
      <c r="CL976" s="104"/>
      <c r="CN976" s="104"/>
      <c r="CO976" s="104"/>
      <c r="HG976" s="107"/>
    </row>
    <row r="977" spans="80:215" x14ac:dyDescent="0.2">
      <c r="CB977" s="104"/>
      <c r="CC977" s="104"/>
      <c r="CG977" s="104"/>
      <c r="CH977" s="104"/>
      <c r="CL977" s="104"/>
      <c r="CN977" s="104"/>
      <c r="CO977" s="104"/>
      <c r="HG977" s="107"/>
    </row>
    <row r="978" spans="80:215" x14ac:dyDescent="0.2">
      <c r="CB978" s="104"/>
      <c r="CC978" s="104"/>
      <c r="CG978" s="104"/>
      <c r="CH978" s="104"/>
      <c r="CL978" s="104"/>
      <c r="CN978" s="104"/>
      <c r="CO978" s="104"/>
      <c r="HG978" s="107"/>
    </row>
    <row r="979" spans="80:215" x14ac:dyDescent="0.2">
      <c r="CB979" s="104"/>
      <c r="CC979" s="104"/>
      <c r="CG979" s="104"/>
      <c r="CH979" s="104"/>
      <c r="CL979" s="104"/>
      <c r="CN979" s="104"/>
      <c r="CO979" s="104"/>
      <c r="HG979" s="107"/>
    </row>
    <row r="980" spans="80:215" x14ac:dyDescent="0.2">
      <c r="CB980" s="104"/>
      <c r="CC980" s="104"/>
      <c r="CG980" s="104"/>
      <c r="CH980" s="104"/>
      <c r="CL980" s="104"/>
      <c r="CN980" s="104"/>
      <c r="CO980" s="104"/>
      <c r="HG980" s="107"/>
    </row>
    <row r="981" spans="80:215" x14ac:dyDescent="0.2">
      <c r="CB981" s="104"/>
      <c r="CC981" s="104"/>
      <c r="CG981" s="104"/>
      <c r="CH981" s="104"/>
      <c r="CL981" s="104"/>
      <c r="CN981" s="104"/>
      <c r="CO981" s="104"/>
      <c r="HG981" s="107"/>
    </row>
    <row r="982" spans="80:215" x14ac:dyDescent="0.2">
      <c r="CB982" s="104"/>
      <c r="CC982" s="104"/>
      <c r="CG982" s="104"/>
      <c r="CH982" s="104"/>
      <c r="CL982" s="104"/>
      <c r="CN982" s="104"/>
      <c r="CO982" s="104"/>
      <c r="HG982" s="107"/>
    </row>
    <row r="983" spans="80:215" x14ac:dyDescent="0.2">
      <c r="CB983" s="104"/>
      <c r="CC983" s="104"/>
      <c r="CG983" s="104"/>
      <c r="CH983" s="104"/>
      <c r="CL983" s="104"/>
      <c r="CN983" s="104"/>
      <c r="CO983" s="104"/>
      <c r="HG983" s="107"/>
    </row>
    <row r="984" spans="80:215" x14ac:dyDescent="0.2">
      <c r="CB984" s="104"/>
      <c r="CC984" s="104"/>
      <c r="CG984" s="104"/>
      <c r="CH984" s="104"/>
      <c r="CL984" s="104"/>
      <c r="CN984" s="104"/>
      <c r="CO984" s="104"/>
      <c r="HG984" s="107"/>
    </row>
    <row r="985" spans="80:215" x14ac:dyDescent="0.2">
      <c r="CB985" s="104"/>
      <c r="CC985" s="104"/>
      <c r="CG985" s="104"/>
      <c r="CH985" s="104"/>
      <c r="CL985" s="104"/>
      <c r="CN985" s="104"/>
      <c r="CO985" s="104"/>
      <c r="HG985" s="107"/>
    </row>
    <row r="986" spans="80:215" x14ac:dyDescent="0.2">
      <c r="CB986" s="104"/>
      <c r="CC986" s="104"/>
      <c r="CG986" s="104"/>
      <c r="CH986" s="104"/>
      <c r="CL986" s="104"/>
      <c r="CN986" s="104"/>
      <c r="CO986" s="104"/>
      <c r="HG986" s="107"/>
    </row>
    <row r="987" spans="80:215" x14ac:dyDescent="0.2">
      <c r="CB987" s="104"/>
      <c r="CC987" s="104"/>
      <c r="CG987" s="104"/>
      <c r="CH987" s="104"/>
      <c r="CL987" s="104"/>
      <c r="CN987" s="104"/>
      <c r="CO987" s="104"/>
      <c r="HG987" s="107"/>
    </row>
    <row r="988" spans="80:215" x14ac:dyDescent="0.2">
      <c r="CB988" s="104"/>
      <c r="CC988" s="104"/>
      <c r="CG988" s="104"/>
      <c r="CH988" s="104"/>
      <c r="CL988" s="104"/>
      <c r="CN988" s="104"/>
      <c r="CO988" s="104"/>
      <c r="HG988" s="107"/>
    </row>
    <row r="989" spans="80:215" x14ac:dyDescent="0.2">
      <c r="CB989" s="104"/>
      <c r="CC989" s="104"/>
      <c r="CG989" s="104"/>
      <c r="CH989" s="104"/>
      <c r="CL989" s="104"/>
      <c r="CN989" s="104"/>
      <c r="CO989" s="104"/>
      <c r="HG989" s="107"/>
    </row>
    <row r="990" spans="80:215" x14ac:dyDescent="0.2">
      <c r="CB990" s="104"/>
      <c r="CC990" s="104"/>
      <c r="CG990" s="104"/>
      <c r="CH990" s="104"/>
      <c r="CL990" s="104"/>
      <c r="CN990" s="104"/>
      <c r="CO990" s="104"/>
      <c r="HG990" s="107"/>
    </row>
    <row r="991" spans="80:215" x14ac:dyDescent="0.2">
      <c r="CB991" s="104"/>
      <c r="CC991" s="104"/>
      <c r="CG991" s="104"/>
      <c r="CH991" s="104"/>
      <c r="CL991" s="104"/>
      <c r="CN991" s="104"/>
      <c r="CO991" s="104"/>
      <c r="HG991" s="107"/>
    </row>
    <row r="992" spans="80:215" x14ac:dyDescent="0.2">
      <c r="CB992" s="104"/>
      <c r="CC992" s="104"/>
      <c r="CG992" s="104"/>
      <c r="CH992" s="104"/>
      <c r="CL992" s="104"/>
      <c r="CN992" s="104"/>
      <c r="CO992" s="104"/>
      <c r="HG992" s="107"/>
    </row>
    <row r="993" spans="80:215" x14ac:dyDescent="0.2">
      <c r="CB993" s="104"/>
      <c r="CC993" s="104"/>
      <c r="CG993" s="104"/>
      <c r="CH993" s="104"/>
      <c r="CL993" s="104"/>
      <c r="CN993" s="104"/>
      <c r="CO993" s="104"/>
      <c r="HG993" s="107"/>
    </row>
    <row r="994" spans="80:215" x14ac:dyDescent="0.2">
      <c r="CB994" s="104"/>
      <c r="CC994" s="104"/>
      <c r="CG994" s="104"/>
      <c r="CH994" s="104"/>
      <c r="CL994" s="104"/>
      <c r="CN994" s="104"/>
      <c r="CO994" s="104"/>
      <c r="HG994" s="107"/>
    </row>
    <row r="995" spans="80:215" x14ac:dyDescent="0.2">
      <c r="CB995" s="104"/>
      <c r="CC995" s="104"/>
      <c r="CG995" s="104"/>
      <c r="CH995" s="104"/>
      <c r="CL995" s="104"/>
      <c r="CN995" s="104"/>
      <c r="CO995" s="104"/>
      <c r="HG995" s="107"/>
    </row>
    <row r="996" spans="80:215" x14ac:dyDescent="0.2">
      <c r="CB996" s="104"/>
      <c r="CC996" s="104"/>
      <c r="CG996" s="104"/>
      <c r="CH996" s="104"/>
      <c r="CL996" s="104"/>
      <c r="CN996" s="104"/>
      <c r="CO996" s="104"/>
      <c r="HG996" s="107"/>
    </row>
    <row r="997" spans="80:215" x14ac:dyDescent="0.2">
      <c r="CB997" s="104"/>
      <c r="CC997" s="104"/>
      <c r="CG997" s="104"/>
      <c r="CH997" s="104"/>
      <c r="CL997" s="104"/>
      <c r="CN997" s="104"/>
      <c r="CO997" s="104"/>
      <c r="HG997" s="107"/>
    </row>
    <row r="998" spans="80:215" x14ac:dyDescent="0.2">
      <c r="CB998" s="104"/>
      <c r="CC998" s="104"/>
      <c r="CG998" s="104"/>
      <c r="CH998" s="104"/>
      <c r="CL998" s="104"/>
      <c r="CN998" s="104"/>
      <c r="CO998" s="104"/>
      <c r="HG998" s="107"/>
    </row>
    <row r="999" spans="80:215" x14ac:dyDescent="0.2">
      <c r="CB999" s="104"/>
      <c r="CC999" s="104"/>
      <c r="CG999" s="104"/>
      <c r="CH999" s="104"/>
      <c r="CL999" s="104"/>
      <c r="CN999" s="104"/>
      <c r="CO999" s="104"/>
      <c r="HG999" s="107"/>
    </row>
    <row r="1000" spans="80:215" x14ac:dyDescent="0.2">
      <c r="CB1000" s="104"/>
      <c r="CC1000" s="104"/>
      <c r="CG1000" s="104"/>
      <c r="CH1000" s="104"/>
      <c r="CL1000" s="104"/>
      <c r="CN1000" s="104"/>
      <c r="CO1000" s="104"/>
      <c r="HG1000" s="107"/>
    </row>
    <row r="1001" spans="80:215" x14ac:dyDescent="0.2">
      <c r="CB1001" s="104"/>
      <c r="CC1001" s="104"/>
      <c r="CG1001" s="104"/>
      <c r="CH1001" s="104"/>
      <c r="CL1001" s="104"/>
      <c r="CN1001" s="104"/>
      <c r="CO1001" s="104"/>
      <c r="HG1001" s="107"/>
    </row>
    <row r="1002" spans="80:215" x14ac:dyDescent="0.2">
      <c r="CB1002" s="104"/>
      <c r="CC1002" s="104"/>
      <c r="CG1002" s="104"/>
      <c r="CH1002" s="104"/>
      <c r="CL1002" s="104"/>
      <c r="CN1002" s="104"/>
      <c r="CO1002" s="104"/>
      <c r="HG1002" s="107"/>
    </row>
    <row r="1003" spans="80:215" x14ac:dyDescent="0.2">
      <c r="CB1003" s="104"/>
      <c r="CC1003" s="104"/>
      <c r="CG1003" s="104"/>
      <c r="CH1003" s="104"/>
      <c r="CL1003" s="104"/>
      <c r="CN1003" s="104"/>
      <c r="CO1003" s="104"/>
      <c r="HG1003" s="107"/>
    </row>
    <row r="1004" spans="80:215" x14ac:dyDescent="0.2">
      <c r="CB1004" s="104"/>
      <c r="CC1004" s="104"/>
      <c r="CG1004" s="104"/>
      <c r="CH1004" s="104"/>
      <c r="CL1004" s="104"/>
      <c r="CN1004" s="104"/>
      <c r="CO1004" s="104"/>
      <c r="HG1004" s="107"/>
    </row>
    <row r="1005" spans="80:215" x14ac:dyDescent="0.2">
      <c r="CB1005" s="104"/>
      <c r="CC1005" s="104"/>
      <c r="CG1005" s="104"/>
      <c r="CH1005" s="104"/>
      <c r="CL1005" s="104"/>
      <c r="CN1005" s="104"/>
      <c r="CO1005" s="104"/>
      <c r="HG1005" s="107"/>
    </row>
    <row r="1006" spans="80:215" x14ac:dyDescent="0.2">
      <c r="CB1006" s="104"/>
      <c r="CC1006" s="104"/>
      <c r="CG1006" s="104"/>
      <c r="CH1006" s="104"/>
      <c r="CL1006" s="104"/>
      <c r="CN1006" s="104"/>
      <c r="CO1006" s="104"/>
      <c r="HG1006" s="107"/>
    </row>
    <row r="1007" spans="80:215" x14ac:dyDescent="0.2">
      <c r="CB1007" s="104"/>
      <c r="CC1007" s="104"/>
      <c r="CG1007" s="104"/>
      <c r="CH1007" s="104"/>
      <c r="CL1007" s="104"/>
      <c r="CN1007" s="104"/>
      <c r="CO1007" s="104"/>
      <c r="HG1007" s="107"/>
    </row>
    <row r="1008" spans="80:215" x14ac:dyDescent="0.2">
      <c r="CB1008" s="104"/>
      <c r="CC1008" s="104"/>
      <c r="CG1008" s="104"/>
      <c r="CH1008" s="104"/>
      <c r="CL1008" s="104"/>
      <c r="CN1008" s="104"/>
      <c r="CO1008" s="104"/>
      <c r="HG1008" s="107"/>
    </row>
    <row r="1009" spans="80:215" x14ac:dyDescent="0.2">
      <c r="CB1009" s="104"/>
      <c r="CC1009" s="104"/>
      <c r="CG1009" s="104"/>
      <c r="CH1009" s="104"/>
      <c r="CL1009" s="104"/>
      <c r="CN1009" s="104"/>
      <c r="CO1009" s="104"/>
      <c r="HG1009" s="107"/>
    </row>
    <row r="1010" spans="80:215" x14ac:dyDescent="0.2">
      <c r="CB1010" s="104"/>
      <c r="CC1010" s="104"/>
      <c r="CG1010" s="104"/>
      <c r="CH1010" s="104"/>
      <c r="CL1010" s="104"/>
      <c r="CN1010" s="104"/>
      <c r="CO1010" s="104"/>
      <c r="HG1010" s="107"/>
    </row>
    <row r="1011" spans="80:215" x14ac:dyDescent="0.2">
      <c r="CB1011" s="104"/>
      <c r="CC1011" s="104"/>
      <c r="CG1011" s="104"/>
      <c r="CH1011" s="104"/>
      <c r="CL1011" s="104"/>
      <c r="CN1011" s="104"/>
      <c r="CO1011" s="104"/>
      <c r="HG1011" s="107"/>
    </row>
    <row r="1012" spans="80:215" x14ac:dyDescent="0.2">
      <c r="CB1012" s="104"/>
      <c r="CC1012" s="104"/>
      <c r="CG1012" s="104"/>
      <c r="CH1012" s="104"/>
      <c r="CL1012" s="104"/>
      <c r="CN1012" s="104"/>
      <c r="CO1012" s="104"/>
      <c r="HG1012" s="107"/>
    </row>
    <row r="1013" spans="80:215" x14ac:dyDescent="0.2">
      <c r="CB1013" s="104"/>
      <c r="CC1013" s="104"/>
      <c r="CG1013" s="104"/>
      <c r="CH1013" s="104"/>
      <c r="CL1013" s="104"/>
      <c r="CN1013" s="104"/>
      <c r="CO1013" s="104"/>
      <c r="HG1013" s="107"/>
    </row>
    <row r="1014" spans="80:215" x14ac:dyDescent="0.2">
      <c r="CB1014" s="104"/>
      <c r="CC1014" s="104"/>
      <c r="CG1014" s="104"/>
      <c r="CH1014" s="104"/>
      <c r="CL1014" s="104"/>
      <c r="CN1014" s="104"/>
      <c r="CO1014" s="104"/>
      <c r="HG1014" s="107"/>
    </row>
    <row r="1015" spans="80:215" x14ac:dyDescent="0.2">
      <c r="CB1015" s="104"/>
      <c r="CC1015" s="104"/>
      <c r="CG1015" s="104"/>
      <c r="CH1015" s="104"/>
      <c r="CL1015" s="104"/>
      <c r="CN1015" s="104"/>
      <c r="CO1015" s="104"/>
      <c r="HG1015" s="107"/>
    </row>
    <row r="1016" spans="80:215" x14ac:dyDescent="0.2">
      <c r="CB1016" s="104"/>
      <c r="CC1016" s="104"/>
      <c r="CG1016" s="104"/>
      <c r="CH1016" s="104"/>
      <c r="CL1016" s="104"/>
      <c r="CN1016" s="104"/>
      <c r="CO1016" s="104"/>
      <c r="HG1016" s="107"/>
    </row>
    <row r="1017" spans="80:215" x14ac:dyDescent="0.2">
      <c r="CB1017" s="104"/>
      <c r="CC1017" s="104"/>
      <c r="CG1017" s="104"/>
      <c r="CH1017" s="104"/>
      <c r="CL1017" s="104"/>
      <c r="CN1017" s="104"/>
      <c r="CO1017" s="104"/>
      <c r="HG1017" s="107"/>
    </row>
    <row r="1018" spans="80:215" x14ac:dyDescent="0.2">
      <c r="CB1018" s="104"/>
      <c r="CC1018" s="104"/>
      <c r="CG1018" s="104"/>
      <c r="CH1018" s="104"/>
      <c r="CL1018" s="104"/>
      <c r="CN1018" s="104"/>
      <c r="CO1018" s="104"/>
      <c r="HG1018" s="107"/>
    </row>
    <row r="1019" spans="80:215" x14ac:dyDescent="0.2">
      <c r="CB1019" s="104"/>
      <c r="CC1019" s="104"/>
      <c r="CG1019" s="104"/>
      <c r="CH1019" s="104"/>
      <c r="CL1019" s="104"/>
      <c r="CN1019" s="104"/>
      <c r="CO1019" s="104"/>
      <c r="HG1019" s="107"/>
    </row>
    <row r="1020" spans="80:215" x14ac:dyDescent="0.2">
      <c r="CB1020" s="104"/>
      <c r="CC1020" s="104"/>
      <c r="CG1020" s="104"/>
      <c r="CH1020" s="104"/>
      <c r="CL1020" s="104"/>
      <c r="CN1020" s="104"/>
      <c r="CO1020" s="104"/>
      <c r="HG1020" s="107"/>
    </row>
    <row r="1021" spans="80:215" x14ac:dyDescent="0.2">
      <c r="CB1021" s="104"/>
      <c r="CC1021" s="104"/>
      <c r="CG1021" s="104"/>
      <c r="CH1021" s="104"/>
      <c r="CL1021" s="104"/>
      <c r="CN1021" s="104"/>
      <c r="CO1021" s="104"/>
      <c r="HG1021" s="107"/>
    </row>
    <row r="1022" spans="80:215" x14ac:dyDescent="0.2">
      <c r="CB1022" s="104"/>
      <c r="CC1022" s="104"/>
      <c r="CG1022" s="104"/>
      <c r="CH1022" s="104"/>
      <c r="CL1022" s="104"/>
      <c r="CN1022" s="104"/>
      <c r="CO1022" s="104"/>
      <c r="HG1022" s="107"/>
    </row>
    <row r="1023" spans="80:215" x14ac:dyDescent="0.2">
      <c r="CB1023" s="104"/>
      <c r="CC1023" s="104"/>
      <c r="CG1023" s="104"/>
      <c r="CH1023" s="104"/>
      <c r="CL1023" s="104"/>
      <c r="CN1023" s="104"/>
      <c r="CO1023" s="104"/>
      <c r="HG1023" s="107"/>
    </row>
    <row r="1024" spans="80:215" x14ac:dyDescent="0.2">
      <c r="CB1024" s="104"/>
      <c r="CC1024" s="104"/>
      <c r="CG1024" s="104"/>
      <c r="CH1024" s="104"/>
      <c r="CL1024" s="104"/>
      <c r="CN1024" s="104"/>
      <c r="CO1024" s="104"/>
      <c r="HG1024" s="107"/>
    </row>
    <row r="1025" spans="80:215" x14ac:dyDescent="0.2">
      <c r="CB1025" s="104"/>
      <c r="CC1025" s="104"/>
      <c r="CG1025" s="104"/>
      <c r="CH1025" s="104"/>
      <c r="CL1025" s="104"/>
      <c r="CN1025" s="104"/>
      <c r="CO1025" s="104"/>
      <c r="HG1025" s="107"/>
    </row>
    <row r="1026" spans="80:215" x14ac:dyDescent="0.2">
      <c r="CB1026" s="104"/>
      <c r="CC1026" s="104"/>
      <c r="CG1026" s="104"/>
      <c r="CH1026" s="104"/>
      <c r="CL1026" s="104"/>
      <c r="CN1026" s="104"/>
      <c r="CO1026" s="104"/>
      <c r="HG1026" s="107"/>
    </row>
    <row r="1027" spans="80:215" x14ac:dyDescent="0.2">
      <c r="CB1027" s="104"/>
      <c r="CC1027" s="104"/>
      <c r="CG1027" s="104"/>
      <c r="CH1027" s="104"/>
      <c r="CL1027" s="104"/>
      <c r="CN1027" s="104"/>
      <c r="CO1027" s="104"/>
      <c r="HG1027" s="107"/>
    </row>
    <row r="1028" spans="80:215" x14ac:dyDescent="0.2">
      <c r="CB1028" s="104"/>
      <c r="CC1028" s="104"/>
      <c r="CG1028" s="104"/>
      <c r="CH1028" s="104"/>
      <c r="CL1028" s="104"/>
      <c r="CN1028" s="104"/>
      <c r="CO1028" s="104"/>
      <c r="HG1028" s="107"/>
    </row>
    <row r="1029" spans="80:215" x14ac:dyDescent="0.2">
      <c r="CB1029" s="104"/>
      <c r="CC1029" s="104"/>
      <c r="CG1029" s="104"/>
      <c r="CH1029" s="104"/>
      <c r="CL1029" s="104"/>
      <c r="CN1029" s="104"/>
      <c r="CO1029" s="104"/>
      <c r="HG1029" s="107"/>
    </row>
    <row r="1030" spans="80:215" x14ac:dyDescent="0.2">
      <c r="CB1030" s="104"/>
      <c r="CC1030" s="104"/>
      <c r="CG1030" s="104"/>
      <c r="CH1030" s="104"/>
      <c r="CL1030" s="104"/>
      <c r="CN1030" s="104"/>
      <c r="CO1030" s="104"/>
      <c r="HG1030" s="107"/>
    </row>
    <row r="1031" spans="80:215" x14ac:dyDescent="0.2">
      <c r="CB1031" s="104"/>
      <c r="CC1031" s="104"/>
      <c r="CG1031" s="104"/>
      <c r="CH1031" s="104"/>
      <c r="CL1031" s="104"/>
      <c r="CN1031" s="104"/>
      <c r="CO1031" s="104"/>
      <c r="HG1031" s="107"/>
    </row>
    <row r="1032" spans="80:215" x14ac:dyDescent="0.2">
      <c r="CB1032" s="104"/>
      <c r="CC1032" s="104"/>
      <c r="CG1032" s="104"/>
      <c r="CH1032" s="104"/>
      <c r="CL1032" s="104"/>
      <c r="CN1032" s="104"/>
      <c r="CO1032" s="104"/>
      <c r="HG1032" s="107"/>
    </row>
    <row r="1033" spans="80:215" x14ac:dyDescent="0.2">
      <c r="CB1033" s="104"/>
      <c r="CC1033" s="104"/>
      <c r="CG1033" s="104"/>
      <c r="CH1033" s="104"/>
      <c r="CL1033" s="104"/>
      <c r="CN1033" s="104"/>
      <c r="CO1033" s="104"/>
      <c r="HG1033" s="107"/>
    </row>
    <row r="1034" spans="80:215" x14ac:dyDescent="0.2">
      <c r="CB1034" s="104"/>
      <c r="CC1034" s="104"/>
      <c r="CG1034" s="104"/>
      <c r="CH1034" s="104"/>
      <c r="CL1034" s="104"/>
      <c r="CN1034" s="104"/>
      <c r="CO1034" s="104"/>
      <c r="HG1034" s="107"/>
    </row>
    <row r="1035" spans="80:215" x14ac:dyDescent="0.2">
      <c r="CB1035" s="104"/>
      <c r="CC1035" s="104"/>
      <c r="CG1035" s="104"/>
      <c r="CH1035" s="104"/>
      <c r="CL1035" s="104"/>
      <c r="CN1035" s="104"/>
      <c r="CO1035" s="104"/>
      <c r="HG1035" s="107"/>
    </row>
    <row r="1036" spans="80:215" x14ac:dyDescent="0.2">
      <c r="CB1036" s="104"/>
      <c r="CC1036" s="104"/>
      <c r="CG1036" s="104"/>
      <c r="CH1036" s="104"/>
      <c r="CL1036" s="104"/>
      <c r="CN1036" s="104"/>
      <c r="CO1036" s="104"/>
      <c r="HG1036" s="107"/>
    </row>
    <row r="1037" spans="80:215" x14ac:dyDescent="0.2">
      <c r="CB1037" s="104"/>
      <c r="CC1037" s="104"/>
      <c r="CG1037" s="104"/>
      <c r="CH1037" s="104"/>
      <c r="CL1037" s="104"/>
      <c r="CN1037" s="104"/>
      <c r="CO1037" s="104"/>
      <c r="HG1037" s="107"/>
    </row>
    <row r="1038" spans="80:215" x14ac:dyDescent="0.2">
      <c r="CB1038" s="104"/>
      <c r="CC1038" s="104"/>
      <c r="CG1038" s="104"/>
      <c r="CH1038" s="104"/>
      <c r="CL1038" s="104"/>
      <c r="CN1038" s="104"/>
      <c r="CO1038" s="104"/>
      <c r="HG1038" s="107"/>
    </row>
    <row r="1039" spans="80:215" x14ac:dyDescent="0.2">
      <c r="CB1039" s="104"/>
      <c r="CC1039" s="104"/>
      <c r="CG1039" s="104"/>
      <c r="CH1039" s="104"/>
      <c r="CL1039" s="104"/>
      <c r="CN1039" s="104"/>
      <c r="CO1039" s="104"/>
      <c r="HG1039" s="107"/>
    </row>
    <row r="1040" spans="80:215" x14ac:dyDescent="0.2">
      <c r="CB1040" s="104"/>
      <c r="CC1040" s="104"/>
      <c r="CG1040" s="104"/>
      <c r="CH1040" s="104"/>
      <c r="CL1040" s="104"/>
      <c r="CN1040" s="104"/>
      <c r="CO1040" s="104"/>
      <c r="HG1040" s="107"/>
    </row>
    <row r="1041" spans="80:215" x14ac:dyDescent="0.2">
      <c r="CB1041" s="104"/>
      <c r="CC1041" s="104"/>
      <c r="CG1041" s="104"/>
      <c r="CH1041" s="104"/>
      <c r="CL1041" s="104"/>
      <c r="CN1041" s="104"/>
      <c r="CO1041" s="104"/>
      <c r="HG1041" s="107"/>
    </row>
    <row r="1042" spans="80:215" x14ac:dyDescent="0.2">
      <c r="CB1042" s="104"/>
      <c r="CC1042" s="104"/>
      <c r="CG1042" s="104"/>
      <c r="CH1042" s="104"/>
      <c r="CL1042" s="104"/>
      <c r="CN1042" s="104"/>
      <c r="CO1042" s="104"/>
      <c r="HG1042" s="107"/>
    </row>
    <row r="1043" spans="80:215" x14ac:dyDescent="0.2">
      <c r="CB1043" s="104"/>
      <c r="CC1043" s="104"/>
      <c r="CG1043" s="104"/>
      <c r="CH1043" s="104"/>
      <c r="CL1043" s="104"/>
      <c r="CN1043" s="104"/>
      <c r="CO1043" s="104"/>
      <c r="HG1043" s="107"/>
    </row>
    <row r="1044" spans="80:215" x14ac:dyDescent="0.2">
      <c r="CB1044" s="104"/>
      <c r="CC1044" s="104"/>
      <c r="CG1044" s="104"/>
      <c r="CH1044" s="104"/>
      <c r="CL1044" s="104"/>
      <c r="CN1044" s="104"/>
      <c r="CO1044" s="104"/>
      <c r="HG1044" s="107"/>
    </row>
    <row r="1045" spans="80:215" x14ac:dyDescent="0.2">
      <c r="CB1045" s="104"/>
      <c r="CC1045" s="104"/>
      <c r="CG1045" s="104"/>
      <c r="CH1045" s="104"/>
      <c r="CL1045" s="104"/>
      <c r="CN1045" s="104"/>
      <c r="CO1045" s="104"/>
      <c r="HG1045" s="107"/>
    </row>
    <row r="1046" spans="80:215" x14ac:dyDescent="0.2">
      <c r="CB1046" s="104"/>
      <c r="CC1046" s="104"/>
      <c r="CG1046" s="104"/>
      <c r="CH1046" s="104"/>
      <c r="CL1046" s="104"/>
      <c r="CN1046" s="104"/>
      <c r="CO1046" s="104"/>
      <c r="HG1046" s="107"/>
    </row>
    <row r="1047" spans="80:215" x14ac:dyDescent="0.2">
      <c r="CB1047" s="104"/>
      <c r="CC1047" s="104"/>
      <c r="CG1047" s="104"/>
      <c r="CH1047" s="104"/>
      <c r="CL1047" s="104"/>
      <c r="CN1047" s="104"/>
      <c r="CO1047" s="104"/>
      <c r="HG1047" s="107"/>
    </row>
    <row r="1048" spans="80:215" x14ac:dyDescent="0.2">
      <c r="CB1048" s="104"/>
      <c r="CC1048" s="104"/>
      <c r="CG1048" s="104"/>
      <c r="CH1048" s="104"/>
      <c r="CL1048" s="104"/>
      <c r="CN1048" s="104"/>
      <c r="CO1048" s="104"/>
      <c r="HG1048" s="107"/>
    </row>
    <row r="1049" spans="80:215" x14ac:dyDescent="0.2">
      <c r="CB1049" s="104"/>
      <c r="CC1049" s="104"/>
      <c r="CG1049" s="104"/>
      <c r="CH1049" s="104"/>
      <c r="CL1049" s="104"/>
      <c r="CN1049" s="104"/>
      <c r="CO1049" s="104"/>
      <c r="HG1049" s="107"/>
    </row>
    <row r="1050" spans="80:215" x14ac:dyDescent="0.2">
      <c r="CB1050" s="104"/>
      <c r="CC1050" s="104"/>
      <c r="CG1050" s="104"/>
      <c r="CH1050" s="104"/>
      <c r="CL1050" s="104"/>
      <c r="CN1050" s="104"/>
      <c r="CO1050" s="104"/>
      <c r="HG1050" s="107"/>
    </row>
    <row r="1051" spans="80:215" x14ac:dyDescent="0.2">
      <c r="CB1051" s="104"/>
      <c r="CC1051" s="104"/>
      <c r="CG1051" s="104"/>
      <c r="CH1051" s="104"/>
      <c r="CL1051" s="104"/>
      <c r="CN1051" s="104"/>
      <c r="CO1051" s="104"/>
      <c r="HG1051" s="107"/>
    </row>
    <row r="1052" spans="80:215" x14ac:dyDescent="0.2">
      <c r="CB1052" s="104"/>
      <c r="CC1052" s="104"/>
      <c r="CG1052" s="104"/>
      <c r="CH1052" s="104"/>
      <c r="CL1052" s="104"/>
      <c r="CN1052" s="104"/>
      <c r="CO1052" s="104"/>
      <c r="HG1052" s="107"/>
    </row>
    <row r="1053" spans="80:215" x14ac:dyDescent="0.2">
      <c r="CB1053" s="104"/>
      <c r="CC1053" s="104"/>
      <c r="CG1053" s="104"/>
      <c r="CH1053" s="104"/>
      <c r="CL1053" s="104"/>
      <c r="CN1053" s="104"/>
      <c r="CO1053" s="104"/>
      <c r="HG1053" s="107"/>
    </row>
    <row r="1054" spans="80:215" x14ac:dyDescent="0.2">
      <c r="CB1054" s="104"/>
      <c r="CC1054" s="104"/>
      <c r="CG1054" s="104"/>
      <c r="CH1054" s="104"/>
      <c r="CL1054" s="104"/>
      <c r="CN1054" s="104"/>
      <c r="CO1054" s="104"/>
      <c r="HG1054" s="107"/>
    </row>
    <row r="1055" spans="80:215" x14ac:dyDescent="0.2">
      <c r="CB1055" s="104"/>
      <c r="CC1055" s="104"/>
      <c r="CG1055" s="104"/>
      <c r="CH1055" s="104"/>
      <c r="CL1055" s="104"/>
      <c r="CN1055" s="104"/>
      <c r="CO1055" s="104"/>
      <c r="HG1055" s="107"/>
    </row>
    <row r="1056" spans="80:215" x14ac:dyDescent="0.2">
      <c r="CB1056" s="104"/>
      <c r="CC1056" s="104"/>
      <c r="CG1056" s="104"/>
      <c r="CH1056" s="104"/>
      <c r="CL1056" s="104"/>
      <c r="CN1056" s="104"/>
      <c r="CO1056" s="104"/>
      <c r="HG1056" s="107"/>
    </row>
    <row r="1057" spans="80:215" x14ac:dyDescent="0.2">
      <c r="CB1057" s="104"/>
      <c r="CC1057" s="104"/>
      <c r="CG1057" s="104"/>
      <c r="CH1057" s="104"/>
      <c r="CL1057" s="104"/>
      <c r="CN1057" s="104"/>
      <c r="CO1057" s="104"/>
      <c r="HG1057" s="107"/>
    </row>
    <row r="1058" spans="80:215" x14ac:dyDescent="0.2">
      <c r="CB1058" s="104"/>
      <c r="CC1058" s="104"/>
      <c r="CG1058" s="104"/>
      <c r="CH1058" s="104"/>
      <c r="CL1058" s="104"/>
      <c r="CN1058" s="104"/>
      <c r="CO1058" s="104"/>
      <c r="HG1058" s="107"/>
    </row>
    <row r="1059" spans="80:215" x14ac:dyDescent="0.2">
      <c r="CB1059" s="104"/>
      <c r="CC1059" s="104"/>
      <c r="CG1059" s="104"/>
      <c r="CH1059" s="104"/>
      <c r="CL1059" s="104"/>
      <c r="CN1059" s="104"/>
      <c r="CO1059" s="104"/>
      <c r="HG1059" s="107"/>
    </row>
    <row r="1060" spans="80:215" x14ac:dyDescent="0.2">
      <c r="CB1060" s="104"/>
      <c r="CC1060" s="104"/>
      <c r="CG1060" s="104"/>
      <c r="CH1060" s="104"/>
      <c r="CL1060" s="104"/>
      <c r="CN1060" s="104"/>
      <c r="CO1060" s="104"/>
      <c r="HG1060" s="107"/>
    </row>
    <row r="1061" spans="80:215" x14ac:dyDescent="0.2">
      <c r="CB1061" s="104"/>
      <c r="CC1061" s="104"/>
      <c r="CG1061" s="104"/>
      <c r="CH1061" s="104"/>
      <c r="CL1061" s="104"/>
      <c r="CN1061" s="104"/>
      <c r="CO1061" s="104"/>
      <c r="HG1061" s="107"/>
    </row>
    <row r="1062" spans="80:215" x14ac:dyDescent="0.2">
      <c r="CB1062" s="104"/>
      <c r="CC1062" s="104"/>
      <c r="CG1062" s="104"/>
      <c r="CH1062" s="104"/>
      <c r="CL1062" s="104"/>
      <c r="CN1062" s="104"/>
      <c r="CO1062" s="104"/>
      <c r="HG1062" s="107"/>
    </row>
    <row r="1063" spans="80:215" x14ac:dyDescent="0.2">
      <c r="CB1063" s="104"/>
      <c r="CC1063" s="104"/>
      <c r="CG1063" s="104"/>
      <c r="CH1063" s="104"/>
      <c r="CL1063" s="104"/>
      <c r="CN1063" s="104"/>
      <c r="CO1063" s="104"/>
      <c r="HG1063" s="107"/>
    </row>
    <row r="1064" spans="80:215" x14ac:dyDescent="0.2">
      <c r="CB1064" s="104"/>
      <c r="CC1064" s="104"/>
      <c r="CG1064" s="104"/>
      <c r="CH1064" s="104"/>
      <c r="CL1064" s="104"/>
      <c r="CN1064" s="104"/>
      <c r="CO1064" s="104"/>
      <c r="HG1064" s="107"/>
    </row>
    <row r="1065" spans="80:215" x14ac:dyDescent="0.2">
      <c r="CB1065" s="104"/>
      <c r="CC1065" s="104"/>
      <c r="CG1065" s="104"/>
      <c r="CH1065" s="104"/>
      <c r="CL1065" s="104"/>
      <c r="CN1065" s="104"/>
      <c r="CO1065" s="104"/>
      <c r="HG1065" s="107"/>
    </row>
    <row r="1066" spans="80:215" x14ac:dyDescent="0.2">
      <c r="CB1066" s="104"/>
      <c r="CC1066" s="104"/>
      <c r="CG1066" s="104"/>
      <c r="CH1066" s="104"/>
      <c r="CL1066" s="104"/>
      <c r="CN1066" s="104"/>
      <c r="CO1066" s="104"/>
      <c r="HG1066" s="107"/>
    </row>
    <row r="1067" spans="80:215" x14ac:dyDescent="0.2">
      <c r="CB1067" s="104"/>
      <c r="CC1067" s="104"/>
      <c r="CG1067" s="104"/>
      <c r="CH1067" s="104"/>
      <c r="CL1067" s="104"/>
      <c r="CN1067" s="104"/>
      <c r="CO1067" s="104"/>
      <c r="HG1067" s="107"/>
    </row>
    <row r="1068" spans="80:215" x14ac:dyDescent="0.2">
      <c r="CB1068" s="104"/>
      <c r="CC1068" s="104"/>
      <c r="CG1068" s="104"/>
      <c r="CH1068" s="104"/>
      <c r="CL1068" s="104"/>
      <c r="CN1068" s="104"/>
      <c r="CO1068" s="104"/>
      <c r="HG1068" s="107"/>
    </row>
    <row r="1069" spans="80:215" x14ac:dyDescent="0.2">
      <c r="CB1069" s="104"/>
      <c r="CC1069" s="104"/>
      <c r="CG1069" s="104"/>
      <c r="CH1069" s="104"/>
      <c r="CL1069" s="104"/>
      <c r="CN1069" s="104"/>
      <c r="CO1069" s="104"/>
      <c r="HG1069" s="107"/>
    </row>
    <row r="1070" spans="80:215" x14ac:dyDescent="0.2">
      <c r="CB1070" s="104"/>
      <c r="CC1070" s="104"/>
      <c r="CG1070" s="104"/>
      <c r="CH1070" s="104"/>
      <c r="CL1070" s="104"/>
      <c r="CN1070" s="104"/>
      <c r="CO1070" s="104"/>
      <c r="HG1070" s="107"/>
    </row>
    <row r="1071" spans="80:215" x14ac:dyDescent="0.2">
      <c r="CB1071" s="104"/>
      <c r="CC1071" s="104"/>
      <c r="CG1071" s="104"/>
      <c r="CH1071" s="104"/>
      <c r="CL1071" s="104"/>
      <c r="CN1071" s="104"/>
      <c r="CO1071" s="104"/>
      <c r="HG1071" s="107"/>
    </row>
    <row r="1072" spans="80:215" x14ac:dyDescent="0.2">
      <c r="CB1072" s="104"/>
      <c r="CC1072" s="104"/>
      <c r="CG1072" s="104"/>
      <c r="CH1072" s="104"/>
      <c r="CL1072" s="104"/>
      <c r="CN1072" s="104"/>
      <c r="CO1072" s="104"/>
      <c r="HG1072" s="107"/>
    </row>
    <row r="1073" spans="80:215" x14ac:dyDescent="0.2">
      <c r="CB1073" s="104"/>
      <c r="CC1073" s="104"/>
      <c r="CG1073" s="104"/>
      <c r="CH1073" s="104"/>
      <c r="CL1073" s="104"/>
      <c r="CN1073" s="104"/>
      <c r="CO1073" s="104"/>
      <c r="HG1073" s="107"/>
    </row>
    <row r="1074" spans="80:215" x14ac:dyDescent="0.2">
      <c r="CB1074" s="104"/>
      <c r="CC1074" s="104"/>
      <c r="CG1074" s="104"/>
      <c r="CH1074" s="104"/>
      <c r="CL1074" s="104"/>
      <c r="CN1074" s="104"/>
      <c r="CO1074" s="104"/>
      <c r="HG1074" s="107"/>
    </row>
    <row r="1075" spans="80:215" x14ac:dyDescent="0.2">
      <c r="CB1075" s="104"/>
      <c r="CC1075" s="104"/>
      <c r="CG1075" s="104"/>
      <c r="CH1075" s="104"/>
      <c r="CL1075" s="104"/>
      <c r="CN1075" s="104"/>
      <c r="CO1075" s="104"/>
      <c r="HG1075" s="107"/>
    </row>
    <row r="1076" spans="80:215" x14ac:dyDescent="0.2">
      <c r="CB1076" s="104"/>
      <c r="CC1076" s="104"/>
      <c r="CG1076" s="104"/>
      <c r="CH1076" s="104"/>
      <c r="CL1076" s="104"/>
      <c r="CN1076" s="104"/>
      <c r="CO1076" s="104"/>
      <c r="HG1076" s="107"/>
    </row>
    <row r="1077" spans="80:215" x14ac:dyDescent="0.2">
      <c r="CB1077" s="104"/>
      <c r="CC1077" s="104"/>
      <c r="CG1077" s="104"/>
      <c r="CH1077" s="104"/>
      <c r="CL1077" s="104"/>
      <c r="CN1077" s="104"/>
      <c r="CO1077" s="104"/>
      <c r="HG1077" s="107"/>
    </row>
    <row r="1078" spans="80:215" x14ac:dyDescent="0.2">
      <c r="CB1078" s="104"/>
      <c r="CC1078" s="104"/>
      <c r="CG1078" s="104"/>
      <c r="CH1078" s="104"/>
      <c r="CL1078" s="104"/>
      <c r="CN1078" s="104"/>
      <c r="CO1078" s="104"/>
      <c r="HG1078" s="107"/>
    </row>
    <row r="1079" spans="80:215" x14ac:dyDescent="0.2">
      <c r="CB1079" s="104"/>
      <c r="CC1079" s="104"/>
      <c r="CG1079" s="104"/>
      <c r="CH1079" s="104"/>
      <c r="CL1079" s="104"/>
      <c r="CN1079" s="104"/>
      <c r="CO1079" s="104"/>
      <c r="HG1079" s="107"/>
    </row>
    <row r="1080" spans="80:215" x14ac:dyDescent="0.2">
      <c r="CB1080" s="104"/>
      <c r="CC1080" s="104"/>
      <c r="CG1080" s="104"/>
      <c r="CH1080" s="104"/>
      <c r="CL1080" s="104"/>
      <c r="CN1080" s="104"/>
      <c r="CO1080" s="104"/>
      <c r="HG1080" s="107"/>
    </row>
    <row r="1081" spans="80:215" x14ac:dyDescent="0.2">
      <c r="CB1081" s="104"/>
      <c r="CC1081" s="104"/>
      <c r="CG1081" s="104"/>
      <c r="CH1081" s="104"/>
      <c r="CL1081" s="104"/>
      <c r="CN1081" s="104"/>
      <c r="CO1081" s="104"/>
      <c r="HG1081" s="107"/>
    </row>
    <row r="1082" spans="80:215" x14ac:dyDescent="0.2">
      <c r="CB1082" s="104"/>
      <c r="CC1082" s="104"/>
      <c r="CG1082" s="104"/>
      <c r="CH1082" s="104"/>
      <c r="CL1082" s="104"/>
      <c r="CN1082" s="104"/>
      <c r="CO1082" s="104"/>
      <c r="HG1082" s="107"/>
    </row>
    <row r="1083" spans="80:215" x14ac:dyDescent="0.2">
      <c r="CB1083" s="104"/>
      <c r="CC1083" s="104"/>
      <c r="CG1083" s="104"/>
      <c r="CH1083" s="104"/>
      <c r="CL1083" s="104"/>
      <c r="CN1083" s="104"/>
      <c r="CO1083" s="104"/>
      <c r="HG1083" s="107"/>
    </row>
    <row r="1084" spans="80:215" x14ac:dyDescent="0.2">
      <c r="CB1084" s="104"/>
      <c r="CC1084" s="104"/>
      <c r="CG1084" s="104"/>
      <c r="CH1084" s="104"/>
      <c r="CL1084" s="104"/>
      <c r="CN1084" s="104"/>
      <c r="CO1084" s="104"/>
      <c r="HG1084" s="107"/>
    </row>
    <row r="1085" spans="80:215" x14ac:dyDescent="0.2">
      <c r="CB1085" s="104"/>
      <c r="CC1085" s="104"/>
      <c r="CG1085" s="104"/>
      <c r="CH1085" s="104"/>
      <c r="CL1085" s="104"/>
      <c r="CN1085" s="104"/>
      <c r="CO1085" s="104"/>
      <c r="HG1085" s="107"/>
    </row>
    <row r="1086" spans="80:215" x14ac:dyDescent="0.2">
      <c r="CB1086" s="104"/>
      <c r="CC1086" s="104"/>
      <c r="CG1086" s="104"/>
      <c r="CH1086" s="104"/>
      <c r="CL1086" s="104"/>
      <c r="CN1086" s="104"/>
      <c r="CO1086" s="104"/>
      <c r="HG1086" s="107"/>
    </row>
    <row r="1087" spans="80:215" x14ac:dyDescent="0.2">
      <c r="CB1087" s="104"/>
      <c r="CC1087" s="104"/>
      <c r="CG1087" s="104"/>
      <c r="CH1087" s="104"/>
      <c r="CL1087" s="104"/>
      <c r="CN1087" s="104"/>
      <c r="CO1087" s="104"/>
      <c r="HG1087" s="107"/>
    </row>
    <row r="1088" spans="80:215" x14ac:dyDescent="0.2">
      <c r="CB1088" s="104"/>
      <c r="CC1088" s="104"/>
      <c r="CG1088" s="104"/>
      <c r="CH1088" s="104"/>
      <c r="CL1088" s="104"/>
      <c r="CN1088" s="104"/>
      <c r="CO1088" s="104"/>
      <c r="HG1088" s="107"/>
    </row>
    <row r="1089" spans="80:215" x14ac:dyDescent="0.2">
      <c r="CB1089" s="104"/>
      <c r="CC1089" s="104"/>
      <c r="CG1089" s="104"/>
      <c r="CH1089" s="104"/>
      <c r="CL1089" s="104"/>
      <c r="CN1089" s="104"/>
      <c r="CO1089" s="104"/>
      <c r="HG1089" s="107"/>
    </row>
    <row r="1090" spans="80:215" x14ac:dyDescent="0.2">
      <c r="CB1090" s="104"/>
      <c r="CC1090" s="104"/>
      <c r="CG1090" s="104"/>
      <c r="CH1090" s="104"/>
      <c r="CL1090" s="104"/>
      <c r="CN1090" s="104"/>
      <c r="CO1090" s="104"/>
      <c r="HG1090" s="107"/>
    </row>
    <row r="1091" spans="80:215" x14ac:dyDescent="0.2">
      <c r="CB1091" s="104"/>
      <c r="CC1091" s="104"/>
      <c r="CG1091" s="104"/>
      <c r="CH1091" s="104"/>
      <c r="CL1091" s="104"/>
      <c r="CN1091" s="104"/>
      <c r="CO1091" s="104"/>
      <c r="HG1091" s="107"/>
    </row>
    <row r="1092" spans="80:215" x14ac:dyDescent="0.2">
      <c r="CB1092" s="104"/>
      <c r="CC1092" s="104"/>
      <c r="CG1092" s="104"/>
      <c r="CH1092" s="104"/>
      <c r="CL1092" s="104"/>
      <c r="CN1092" s="104"/>
      <c r="CO1092" s="104"/>
      <c r="HG1092" s="107"/>
    </row>
    <row r="1093" spans="80:215" x14ac:dyDescent="0.2">
      <c r="CB1093" s="104"/>
      <c r="CC1093" s="104"/>
      <c r="CG1093" s="104"/>
      <c r="CH1093" s="104"/>
      <c r="CL1093" s="104"/>
      <c r="CN1093" s="104"/>
      <c r="CO1093" s="104"/>
      <c r="HG1093" s="107"/>
    </row>
    <row r="1094" spans="80:215" x14ac:dyDescent="0.2">
      <c r="CB1094" s="104"/>
      <c r="CC1094" s="104"/>
      <c r="CG1094" s="104"/>
      <c r="CH1094" s="104"/>
      <c r="CL1094" s="104"/>
      <c r="CN1094" s="104"/>
      <c r="CO1094" s="104"/>
      <c r="HG1094" s="107"/>
    </row>
    <row r="1095" spans="80:215" x14ac:dyDescent="0.2">
      <c r="CB1095" s="104"/>
      <c r="CC1095" s="104"/>
      <c r="CG1095" s="104"/>
      <c r="CH1095" s="104"/>
      <c r="CL1095" s="104"/>
      <c r="CN1095" s="104"/>
      <c r="CO1095" s="104"/>
      <c r="HG1095" s="107"/>
    </row>
    <row r="1096" spans="80:215" x14ac:dyDescent="0.2">
      <c r="CB1096" s="104"/>
      <c r="CC1096" s="104"/>
      <c r="CG1096" s="104"/>
      <c r="CH1096" s="104"/>
      <c r="CL1096" s="104"/>
      <c r="CN1096" s="104"/>
      <c r="CO1096" s="104"/>
      <c r="HG1096" s="107"/>
    </row>
    <row r="1097" spans="80:215" x14ac:dyDescent="0.2">
      <c r="CB1097" s="104"/>
      <c r="CC1097" s="104"/>
      <c r="CG1097" s="104"/>
      <c r="CH1097" s="104"/>
      <c r="CL1097" s="104"/>
      <c r="CN1097" s="104"/>
      <c r="CO1097" s="104"/>
      <c r="HG1097" s="107"/>
    </row>
    <row r="1098" spans="80:215" x14ac:dyDescent="0.2">
      <c r="CB1098" s="104"/>
      <c r="CC1098" s="104"/>
      <c r="CG1098" s="104"/>
      <c r="CH1098" s="104"/>
      <c r="CL1098" s="104"/>
      <c r="CN1098" s="104"/>
      <c r="CO1098" s="104"/>
      <c r="HG1098" s="107"/>
    </row>
    <row r="1099" spans="80:215" x14ac:dyDescent="0.2">
      <c r="CB1099" s="104"/>
      <c r="CC1099" s="104"/>
      <c r="CG1099" s="104"/>
      <c r="CH1099" s="104"/>
      <c r="CL1099" s="104"/>
      <c r="CN1099" s="104"/>
      <c r="CO1099" s="104"/>
      <c r="HG1099" s="107"/>
    </row>
    <row r="1100" spans="80:215" x14ac:dyDescent="0.2">
      <c r="CB1100" s="104"/>
      <c r="CC1100" s="104"/>
      <c r="CG1100" s="104"/>
      <c r="CH1100" s="104"/>
      <c r="CL1100" s="104"/>
      <c r="CN1100" s="104"/>
      <c r="CO1100" s="104"/>
      <c r="HG1100" s="107"/>
    </row>
    <row r="1101" spans="80:215" x14ac:dyDescent="0.2">
      <c r="CB1101" s="104"/>
      <c r="CC1101" s="104"/>
      <c r="CG1101" s="104"/>
      <c r="CH1101" s="104"/>
      <c r="CL1101" s="104"/>
      <c r="CN1101" s="104"/>
      <c r="CO1101" s="104"/>
      <c r="HG1101" s="107"/>
    </row>
    <row r="1102" spans="80:215" x14ac:dyDescent="0.2">
      <c r="CB1102" s="104"/>
      <c r="CC1102" s="104"/>
      <c r="CG1102" s="104"/>
      <c r="CH1102" s="104"/>
      <c r="CL1102" s="104"/>
      <c r="CN1102" s="104"/>
      <c r="CO1102" s="104"/>
      <c r="HG1102" s="107"/>
    </row>
    <row r="1103" spans="80:215" x14ac:dyDescent="0.2">
      <c r="CB1103" s="104"/>
      <c r="CC1103" s="104"/>
      <c r="CG1103" s="104"/>
      <c r="CH1103" s="104"/>
      <c r="CL1103" s="104"/>
      <c r="CN1103" s="104"/>
      <c r="CO1103" s="104"/>
      <c r="HG1103" s="107"/>
    </row>
    <row r="1104" spans="80:215" x14ac:dyDescent="0.2">
      <c r="CB1104" s="104"/>
      <c r="CC1104" s="104"/>
      <c r="CG1104" s="104"/>
      <c r="CH1104" s="104"/>
      <c r="CL1104" s="104"/>
      <c r="CN1104" s="104"/>
      <c r="CO1104" s="104"/>
      <c r="HG1104" s="107"/>
    </row>
    <row r="1105" spans="80:215" x14ac:dyDescent="0.2">
      <c r="CB1105" s="104"/>
      <c r="CC1105" s="104"/>
      <c r="CG1105" s="104"/>
      <c r="CH1105" s="104"/>
      <c r="CL1105" s="104"/>
      <c r="CN1105" s="104"/>
      <c r="CO1105" s="104"/>
      <c r="HG1105" s="107"/>
    </row>
    <row r="1106" spans="80:215" x14ac:dyDescent="0.2">
      <c r="CB1106" s="104"/>
      <c r="CC1106" s="104"/>
      <c r="CG1106" s="104"/>
      <c r="CH1106" s="104"/>
      <c r="CL1106" s="104"/>
      <c r="CN1106" s="104"/>
      <c r="CO1106" s="104"/>
      <c r="HG1106" s="107"/>
    </row>
    <row r="1107" spans="80:215" x14ac:dyDescent="0.2">
      <c r="CB1107" s="104"/>
      <c r="CC1107" s="104"/>
      <c r="CG1107" s="104"/>
      <c r="CH1107" s="104"/>
      <c r="CL1107" s="104"/>
      <c r="CN1107" s="104"/>
      <c r="CO1107" s="104"/>
      <c r="HG1107" s="107"/>
    </row>
    <row r="1108" spans="80:215" x14ac:dyDescent="0.2">
      <c r="CB1108" s="104"/>
      <c r="CC1108" s="104"/>
      <c r="CG1108" s="104"/>
      <c r="CH1108" s="104"/>
      <c r="CL1108" s="104"/>
      <c r="CN1108" s="104"/>
      <c r="CO1108" s="104"/>
      <c r="HG1108" s="107"/>
    </row>
    <row r="1109" spans="80:215" x14ac:dyDescent="0.2">
      <c r="CB1109" s="104"/>
      <c r="CC1109" s="104"/>
      <c r="CG1109" s="104"/>
      <c r="CH1109" s="104"/>
      <c r="CL1109" s="104"/>
      <c r="CN1109" s="104"/>
      <c r="CO1109" s="104"/>
      <c r="HG1109" s="107"/>
    </row>
    <row r="1110" spans="80:215" x14ac:dyDescent="0.2">
      <c r="CB1110" s="104"/>
      <c r="CC1110" s="104"/>
      <c r="CG1110" s="104"/>
      <c r="CH1110" s="104"/>
      <c r="CL1110" s="104"/>
      <c r="CN1110" s="104"/>
      <c r="CO1110" s="104"/>
      <c r="HG1110" s="107"/>
    </row>
    <row r="1111" spans="80:215" x14ac:dyDescent="0.2">
      <c r="CB1111" s="104"/>
      <c r="CC1111" s="104"/>
      <c r="CG1111" s="104"/>
      <c r="CH1111" s="104"/>
      <c r="CL1111" s="104"/>
      <c r="CN1111" s="104"/>
      <c r="CO1111" s="104"/>
      <c r="HG1111" s="107"/>
    </row>
    <row r="1112" spans="80:215" x14ac:dyDescent="0.2">
      <c r="CB1112" s="104"/>
      <c r="CC1112" s="104"/>
      <c r="CG1112" s="104"/>
      <c r="CH1112" s="104"/>
      <c r="CL1112" s="104"/>
      <c r="CN1112" s="104"/>
      <c r="CO1112" s="104"/>
      <c r="HG1112" s="107"/>
    </row>
    <row r="1113" spans="80:215" x14ac:dyDescent="0.2">
      <c r="CB1113" s="104"/>
      <c r="CC1113" s="104"/>
      <c r="CG1113" s="104"/>
      <c r="CH1113" s="104"/>
      <c r="CL1113" s="104"/>
      <c r="CN1113" s="104"/>
      <c r="CO1113" s="104"/>
      <c r="HG1113" s="107"/>
    </row>
    <row r="1114" spans="80:215" x14ac:dyDescent="0.2">
      <c r="CB1114" s="104"/>
      <c r="CC1114" s="104"/>
      <c r="CG1114" s="104"/>
      <c r="CH1114" s="104"/>
      <c r="CL1114" s="104"/>
      <c r="CN1114" s="104"/>
      <c r="CO1114" s="104"/>
      <c r="HG1114" s="107"/>
    </row>
    <row r="1115" spans="80:215" x14ac:dyDescent="0.2">
      <c r="CB1115" s="104"/>
      <c r="CC1115" s="104"/>
      <c r="CG1115" s="104"/>
      <c r="CH1115" s="104"/>
      <c r="CL1115" s="104"/>
      <c r="CN1115" s="104"/>
      <c r="CO1115" s="104"/>
      <c r="HG1115" s="107"/>
    </row>
    <row r="1116" spans="80:215" x14ac:dyDescent="0.2">
      <c r="CB1116" s="104"/>
      <c r="CC1116" s="104"/>
      <c r="CG1116" s="104"/>
      <c r="CH1116" s="104"/>
      <c r="CL1116" s="104"/>
      <c r="CN1116" s="104"/>
      <c r="CO1116" s="104"/>
      <c r="HG1116" s="107"/>
    </row>
    <row r="1117" spans="80:215" x14ac:dyDescent="0.2">
      <c r="CB1117" s="104"/>
      <c r="CC1117" s="104"/>
      <c r="CG1117" s="104"/>
      <c r="CH1117" s="104"/>
      <c r="CL1117" s="104"/>
      <c r="CN1117" s="104"/>
      <c r="CO1117" s="104"/>
      <c r="HG1117" s="107"/>
    </row>
    <row r="1118" spans="80:215" x14ac:dyDescent="0.2">
      <c r="CB1118" s="104"/>
      <c r="CC1118" s="104"/>
      <c r="CG1118" s="104"/>
      <c r="CH1118" s="104"/>
      <c r="CL1118" s="104"/>
      <c r="CN1118" s="104"/>
      <c r="CO1118" s="104"/>
      <c r="HG1118" s="107"/>
    </row>
    <row r="1119" spans="80:215" x14ac:dyDescent="0.2">
      <c r="CB1119" s="104"/>
      <c r="CC1119" s="104"/>
      <c r="CG1119" s="104"/>
      <c r="CH1119" s="104"/>
      <c r="CL1119" s="104"/>
      <c r="CN1119" s="104"/>
      <c r="CO1119" s="104"/>
      <c r="HG1119" s="107"/>
    </row>
    <row r="1120" spans="80:215" x14ac:dyDescent="0.2">
      <c r="CB1120" s="104"/>
      <c r="CC1120" s="104"/>
      <c r="CG1120" s="104"/>
      <c r="CH1120" s="104"/>
      <c r="CL1120" s="104"/>
      <c r="CN1120" s="104"/>
      <c r="CO1120" s="104"/>
      <c r="HG1120" s="107"/>
    </row>
    <row r="1121" spans="80:215" x14ac:dyDescent="0.2">
      <c r="CB1121" s="104"/>
      <c r="CC1121" s="104"/>
      <c r="CG1121" s="104"/>
      <c r="CH1121" s="104"/>
      <c r="CL1121" s="104"/>
      <c r="CN1121" s="104"/>
      <c r="CO1121" s="104"/>
      <c r="HG1121" s="107"/>
    </row>
    <row r="1122" spans="80:215" x14ac:dyDescent="0.2">
      <c r="CB1122" s="104"/>
      <c r="CC1122" s="104"/>
      <c r="CG1122" s="104"/>
      <c r="CH1122" s="104"/>
      <c r="CL1122" s="104"/>
      <c r="CN1122" s="104"/>
      <c r="CO1122" s="104"/>
      <c r="HG1122" s="107"/>
    </row>
    <row r="1123" spans="80:215" x14ac:dyDescent="0.2">
      <c r="CB1123" s="104"/>
      <c r="CC1123" s="104"/>
      <c r="CG1123" s="104"/>
      <c r="CH1123" s="104"/>
      <c r="CL1123" s="104"/>
      <c r="CN1123" s="104"/>
      <c r="CO1123" s="104"/>
      <c r="HG1123" s="107"/>
    </row>
    <row r="1124" spans="80:215" x14ac:dyDescent="0.2">
      <c r="CB1124" s="104"/>
      <c r="CC1124" s="104"/>
      <c r="CG1124" s="104"/>
      <c r="CH1124" s="104"/>
      <c r="CL1124" s="104"/>
      <c r="CN1124" s="104"/>
      <c r="CO1124" s="104"/>
      <c r="HG1124" s="107"/>
    </row>
    <row r="1125" spans="80:215" x14ac:dyDescent="0.2">
      <c r="CB1125" s="104"/>
      <c r="CC1125" s="104"/>
      <c r="CG1125" s="104"/>
      <c r="CH1125" s="104"/>
      <c r="CL1125" s="104"/>
      <c r="CN1125" s="104"/>
      <c r="CO1125" s="104"/>
      <c r="HG1125" s="107"/>
    </row>
    <row r="1126" spans="80:215" x14ac:dyDescent="0.2">
      <c r="CB1126" s="104"/>
      <c r="CC1126" s="104"/>
      <c r="CG1126" s="104"/>
      <c r="CH1126" s="104"/>
      <c r="CL1126" s="104"/>
      <c r="CN1126" s="104"/>
      <c r="CO1126" s="104"/>
      <c r="HG1126" s="107"/>
    </row>
    <row r="1127" spans="80:215" x14ac:dyDescent="0.2">
      <c r="CB1127" s="104"/>
      <c r="CC1127" s="104"/>
      <c r="CG1127" s="104"/>
      <c r="CH1127" s="104"/>
      <c r="CL1127" s="104"/>
      <c r="CN1127" s="104"/>
      <c r="CO1127" s="104"/>
      <c r="HG1127" s="107"/>
    </row>
    <row r="1128" spans="80:215" x14ac:dyDescent="0.2">
      <c r="CB1128" s="104"/>
      <c r="CC1128" s="104"/>
      <c r="CG1128" s="104"/>
      <c r="CH1128" s="104"/>
      <c r="CL1128" s="104"/>
      <c r="CN1128" s="104"/>
      <c r="CO1128" s="104"/>
      <c r="HG1128" s="107"/>
    </row>
    <row r="1129" spans="80:215" x14ac:dyDescent="0.2">
      <c r="CB1129" s="104"/>
      <c r="CC1129" s="104"/>
      <c r="CG1129" s="104"/>
      <c r="CH1129" s="104"/>
      <c r="CL1129" s="104"/>
      <c r="CN1129" s="104"/>
      <c r="CO1129" s="104"/>
      <c r="HG1129" s="107"/>
    </row>
    <row r="1130" spans="80:215" x14ac:dyDescent="0.2">
      <c r="CB1130" s="104"/>
      <c r="CC1130" s="104"/>
      <c r="CG1130" s="104"/>
      <c r="CH1130" s="104"/>
      <c r="CL1130" s="104"/>
      <c r="CN1130" s="104"/>
      <c r="CO1130" s="104"/>
      <c r="HG1130" s="107"/>
    </row>
    <row r="1131" spans="80:215" x14ac:dyDescent="0.2">
      <c r="CB1131" s="104"/>
      <c r="CC1131" s="104"/>
      <c r="CG1131" s="104"/>
      <c r="CH1131" s="104"/>
      <c r="CL1131" s="104"/>
      <c r="CN1131" s="104"/>
      <c r="CO1131" s="104"/>
      <c r="HG1131" s="107"/>
    </row>
    <row r="1132" spans="80:215" x14ac:dyDescent="0.2">
      <c r="CB1132" s="104"/>
      <c r="CC1132" s="104"/>
      <c r="CG1132" s="104"/>
      <c r="CH1132" s="104"/>
      <c r="CL1132" s="104"/>
      <c r="CN1132" s="104"/>
      <c r="CO1132" s="104"/>
      <c r="HG1132" s="107"/>
    </row>
    <row r="1133" spans="80:215" x14ac:dyDescent="0.2">
      <c r="CB1133" s="104"/>
      <c r="CC1133" s="104"/>
      <c r="CG1133" s="104"/>
      <c r="CH1133" s="104"/>
      <c r="CL1133" s="104"/>
      <c r="CN1133" s="104"/>
      <c r="CO1133" s="104"/>
      <c r="HG1133" s="107"/>
    </row>
    <row r="1134" spans="80:215" x14ac:dyDescent="0.2">
      <c r="CB1134" s="104"/>
      <c r="CC1134" s="104"/>
      <c r="CG1134" s="104"/>
      <c r="CH1134" s="104"/>
      <c r="CL1134" s="104"/>
      <c r="CN1134" s="104"/>
      <c r="CO1134" s="104"/>
      <c r="HG1134" s="107"/>
    </row>
    <row r="1135" spans="80:215" x14ac:dyDescent="0.2">
      <c r="CB1135" s="104"/>
      <c r="CC1135" s="104"/>
      <c r="CG1135" s="104"/>
      <c r="CH1135" s="104"/>
      <c r="CL1135" s="104"/>
      <c r="CN1135" s="104"/>
      <c r="CO1135" s="104"/>
      <c r="HG1135" s="107"/>
    </row>
    <row r="1136" spans="80:215" x14ac:dyDescent="0.2">
      <c r="CB1136" s="104"/>
      <c r="CC1136" s="104"/>
      <c r="CG1136" s="104"/>
      <c r="CH1136" s="104"/>
      <c r="CL1136" s="104"/>
      <c r="CN1136" s="104"/>
      <c r="CO1136" s="104"/>
      <c r="HG1136" s="107"/>
    </row>
    <row r="1137" spans="80:215" x14ac:dyDescent="0.2">
      <c r="CB1137" s="104"/>
      <c r="CC1137" s="104"/>
      <c r="CG1137" s="104"/>
      <c r="CH1137" s="104"/>
      <c r="CL1137" s="104"/>
      <c r="CN1137" s="104"/>
      <c r="CO1137" s="104"/>
      <c r="HG1137" s="107"/>
    </row>
    <row r="1138" spans="80:215" x14ac:dyDescent="0.2">
      <c r="CB1138" s="104"/>
      <c r="CC1138" s="104"/>
      <c r="CG1138" s="104"/>
      <c r="CH1138" s="104"/>
      <c r="CL1138" s="104"/>
      <c r="CN1138" s="104"/>
      <c r="CO1138" s="104"/>
      <c r="HG1138" s="107"/>
    </row>
    <row r="1139" spans="80:215" x14ac:dyDescent="0.2">
      <c r="CB1139" s="104"/>
      <c r="CC1139" s="104"/>
      <c r="CG1139" s="104"/>
      <c r="CH1139" s="104"/>
      <c r="CL1139" s="104"/>
      <c r="CN1139" s="104"/>
      <c r="CO1139" s="104"/>
      <c r="HG1139" s="107"/>
    </row>
    <row r="1140" spans="80:215" x14ac:dyDescent="0.2">
      <c r="CB1140" s="104"/>
      <c r="CC1140" s="104"/>
      <c r="CG1140" s="104"/>
      <c r="CH1140" s="104"/>
      <c r="CL1140" s="104"/>
      <c r="CN1140" s="104"/>
      <c r="CO1140" s="104"/>
      <c r="HG1140" s="107"/>
    </row>
    <row r="1141" spans="80:215" x14ac:dyDescent="0.2">
      <c r="CB1141" s="104"/>
      <c r="CC1141" s="104"/>
      <c r="CG1141" s="104"/>
      <c r="CH1141" s="104"/>
      <c r="CL1141" s="104"/>
      <c r="CN1141" s="104"/>
      <c r="CO1141" s="104"/>
      <c r="HG1141" s="107"/>
    </row>
    <row r="1142" spans="80:215" x14ac:dyDescent="0.2">
      <c r="CB1142" s="104"/>
      <c r="CC1142" s="104"/>
      <c r="CG1142" s="104"/>
      <c r="CH1142" s="104"/>
      <c r="CL1142" s="104"/>
      <c r="CN1142" s="104"/>
      <c r="CO1142" s="104"/>
      <c r="HG1142" s="107"/>
    </row>
    <row r="1143" spans="80:215" x14ac:dyDescent="0.2">
      <c r="CB1143" s="104"/>
      <c r="CC1143" s="104"/>
      <c r="CG1143" s="104"/>
      <c r="CH1143" s="104"/>
      <c r="CL1143" s="104"/>
      <c r="CN1143" s="104"/>
      <c r="CO1143" s="104"/>
      <c r="HG1143" s="107"/>
    </row>
    <row r="1144" spans="80:215" x14ac:dyDescent="0.2">
      <c r="CB1144" s="104"/>
      <c r="CC1144" s="104"/>
      <c r="CG1144" s="104"/>
      <c r="CH1144" s="104"/>
      <c r="CL1144" s="104"/>
      <c r="CN1144" s="104"/>
      <c r="CO1144" s="104"/>
      <c r="HG1144" s="107"/>
    </row>
    <row r="1145" spans="80:215" x14ac:dyDescent="0.2">
      <c r="CB1145" s="104"/>
      <c r="CC1145" s="104"/>
      <c r="CG1145" s="104"/>
      <c r="CH1145" s="104"/>
      <c r="CL1145" s="104"/>
      <c r="CN1145" s="104"/>
      <c r="CO1145" s="104"/>
      <c r="HG1145" s="107"/>
    </row>
    <row r="1146" spans="80:215" x14ac:dyDescent="0.2">
      <c r="CB1146" s="104"/>
      <c r="CC1146" s="104"/>
      <c r="CG1146" s="104"/>
      <c r="CH1146" s="104"/>
      <c r="CL1146" s="104"/>
      <c r="CN1146" s="104"/>
      <c r="CO1146" s="104"/>
      <c r="HG1146" s="107"/>
    </row>
    <row r="1147" spans="80:215" x14ac:dyDescent="0.2">
      <c r="CB1147" s="104"/>
      <c r="CC1147" s="104"/>
      <c r="CG1147" s="104"/>
      <c r="CH1147" s="104"/>
      <c r="CL1147" s="104"/>
      <c r="CN1147" s="104"/>
      <c r="CO1147" s="104"/>
      <c r="HG1147" s="107"/>
    </row>
    <row r="1148" spans="80:215" x14ac:dyDescent="0.2">
      <c r="CB1148" s="104"/>
      <c r="CC1148" s="104"/>
      <c r="CG1148" s="104"/>
      <c r="CH1148" s="104"/>
      <c r="CL1148" s="104"/>
      <c r="CN1148" s="104"/>
      <c r="CO1148" s="104"/>
      <c r="HG1148" s="107"/>
    </row>
    <row r="1149" spans="80:215" x14ac:dyDescent="0.2">
      <c r="CB1149" s="104"/>
      <c r="CC1149" s="104"/>
      <c r="CG1149" s="104"/>
      <c r="CH1149" s="104"/>
      <c r="CL1149" s="104"/>
      <c r="CN1149" s="104"/>
      <c r="CO1149" s="104"/>
      <c r="HG1149" s="107"/>
    </row>
    <row r="1150" spans="80:215" x14ac:dyDescent="0.2">
      <c r="CB1150" s="104"/>
      <c r="CC1150" s="104"/>
      <c r="CG1150" s="104"/>
      <c r="CH1150" s="104"/>
      <c r="CL1150" s="104"/>
      <c r="CN1150" s="104"/>
      <c r="CO1150" s="104"/>
      <c r="HG1150" s="107"/>
    </row>
    <row r="1151" spans="80:215" x14ac:dyDescent="0.2">
      <c r="CB1151" s="104"/>
      <c r="CC1151" s="104"/>
      <c r="CG1151" s="104"/>
      <c r="CH1151" s="104"/>
      <c r="CL1151" s="104"/>
      <c r="CN1151" s="104"/>
      <c r="CO1151" s="104"/>
      <c r="HG1151" s="107"/>
    </row>
    <row r="1152" spans="80:215" x14ac:dyDescent="0.2">
      <c r="CB1152" s="104"/>
      <c r="CC1152" s="104"/>
      <c r="CG1152" s="104"/>
      <c r="CH1152" s="104"/>
      <c r="CL1152" s="104"/>
      <c r="CN1152" s="104"/>
      <c r="CO1152" s="104"/>
      <c r="HG1152" s="107"/>
    </row>
    <row r="1153" spans="80:215" x14ac:dyDescent="0.2">
      <c r="CB1153" s="104"/>
      <c r="CC1153" s="104"/>
      <c r="CG1153" s="104"/>
      <c r="CH1153" s="104"/>
      <c r="CL1153" s="104"/>
      <c r="CN1153" s="104"/>
      <c r="CO1153" s="104"/>
      <c r="HG1153" s="107"/>
    </row>
    <row r="1154" spans="80:215" x14ac:dyDescent="0.2">
      <c r="CB1154" s="104"/>
      <c r="CC1154" s="104"/>
      <c r="CG1154" s="104"/>
      <c r="CH1154" s="104"/>
      <c r="CL1154" s="104"/>
      <c r="CN1154" s="104"/>
      <c r="CO1154" s="104"/>
      <c r="HG1154" s="107"/>
    </row>
    <row r="1155" spans="80:215" x14ac:dyDescent="0.2">
      <c r="CB1155" s="104"/>
      <c r="CC1155" s="104"/>
      <c r="CG1155" s="104"/>
      <c r="CH1155" s="104"/>
      <c r="CL1155" s="104"/>
      <c r="CN1155" s="104"/>
      <c r="CO1155" s="104"/>
      <c r="HG1155" s="107"/>
    </row>
    <row r="1156" spans="80:215" x14ac:dyDescent="0.2">
      <c r="CB1156" s="104"/>
      <c r="CC1156" s="104"/>
      <c r="CG1156" s="104"/>
      <c r="CH1156" s="104"/>
      <c r="CL1156" s="104"/>
      <c r="CN1156" s="104"/>
      <c r="CO1156" s="104"/>
      <c r="HG1156" s="107"/>
    </row>
    <row r="1157" spans="80:215" x14ac:dyDescent="0.2">
      <c r="CB1157" s="104"/>
      <c r="CC1157" s="104"/>
      <c r="CG1157" s="104"/>
      <c r="CH1157" s="104"/>
      <c r="CL1157" s="104"/>
      <c r="CN1157" s="104"/>
      <c r="CO1157" s="104"/>
      <c r="HG1157" s="107"/>
    </row>
    <row r="1158" spans="80:215" x14ac:dyDescent="0.2">
      <c r="CB1158" s="104"/>
      <c r="CC1158" s="104"/>
      <c r="CG1158" s="104"/>
      <c r="CH1158" s="104"/>
      <c r="CL1158" s="104"/>
      <c r="CN1158" s="104"/>
      <c r="CO1158" s="104"/>
      <c r="HG1158" s="107"/>
    </row>
    <row r="1159" spans="80:215" x14ac:dyDescent="0.2">
      <c r="CB1159" s="104"/>
      <c r="CC1159" s="104"/>
      <c r="CG1159" s="104"/>
      <c r="CH1159" s="104"/>
      <c r="CL1159" s="104"/>
      <c r="CN1159" s="104"/>
      <c r="CO1159" s="104"/>
      <c r="HG1159" s="107"/>
    </row>
    <row r="1160" spans="80:215" x14ac:dyDescent="0.2">
      <c r="CB1160" s="104"/>
      <c r="CC1160" s="104"/>
      <c r="CG1160" s="104"/>
      <c r="CH1160" s="104"/>
      <c r="CL1160" s="104"/>
      <c r="CN1160" s="104"/>
      <c r="CO1160" s="104"/>
      <c r="HG1160" s="107"/>
    </row>
    <row r="1161" spans="80:215" x14ac:dyDescent="0.2">
      <c r="CB1161" s="104"/>
      <c r="CC1161" s="104"/>
      <c r="CG1161" s="104"/>
      <c r="CH1161" s="104"/>
      <c r="CL1161" s="104"/>
      <c r="CN1161" s="104"/>
      <c r="CO1161" s="104"/>
      <c r="HG1161" s="107"/>
    </row>
    <row r="1162" spans="80:215" x14ac:dyDescent="0.2">
      <c r="CB1162" s="104"/>
      <c r="CC1162" s="104"/>
      <c r="CG1162" s="104"/>
      <c r="CH1162" s="104"/>
      <c r="CL1162" s="104"/>
      <c r="CN1162" s="104"/>
      <c r="CO1162" s="104"/>
      <c r="HG1162" s="107"/>
    </row>
    <row r="1163" spans="80:215" x14ac:dyDescent="0.2">
      <c r="CB1163" s="104"/>
      <c r="CC1163" s="104"/>
      <c r="CG1163" s="104"/>
      <c r="CH1163" s="104"/>
      <c r="CL1163" s="104"/>
      <c r="CN1163" s="104"/>
      <c r="CO1163" s="104"/>
      <c r="HG1163" s="107"/>
    </row>
    <row r="1164" spans="80:215" x14ac:dyDescent="0.2">
      <c r="CB1164" s="104"/>
      <c r="CC1164" s="104"/>
      <c r="CG1164" s="104"/>
      <c r="CH1164" s="104"/>
      <c r="CL1164" s="104"/>
      <c r="CN1164" s="104"/>
      <c r="CO1164" s="104"/>
      <c r="HG1164" s="107"/>
    </row>
    <row r="1165" spans="80:215" x14ac:dyDescent="0.2">
      <c r="CB1165" s="104"/>
      <c r="CC1165" s="104"/>
      <c r="CG1165" s="104"/>
      <c r="CH1165" s="104"/>
      <c r="CL1165" s="104"/>
      <c r="CN1165" s="104"/>
      <c r="CO1165" s="104"/>
      <c r="HG1165" s="107"/>
    </row>
    <row r="1166" spans="80:215" x14ac:dyDescent="0.2">
      <c r="CB1166" s="104"/>
      <c r="CC1166" s="104"/>
      <c r="CG1166" s="104"/>
      <c r="CH1166" s="104"/>
      <c r="CL1166" s="104"/>
      <c r="CN1166" s="104"/>
      <c r="CO1166" s="104"/>
      <c r="HG1166" s="107"/>
    </row>
    <row r="1167" spans="80:215" x14ac:dyDescent="0.2">
      <c r="CB1167" s="104"/>
      <c r="CC1167" s="104"/>
      <c r="CG1167" s="104"/>
      <c r="CH1167" s="104"/>
      <c r="CL1167" s="104"/>
      <c r="CN1167" s="104"/>
      <c r="CO1167" s="104"/>
      <c r="HG1167" s="107"/>
    </row>
    <row r="1168" spans="80:215" x14ac:dyDescent="0.2">
      <c r="CB1168" s="104"/>
      <c r="CC1168" s="104"/>
      <c r="CG1168" s="104"/>
      <c r="CH1168" s="104"/>
      <c r="CL1168" s="104"/>
      <c r="CN1168" s="104"/>
      <c r="CO1168" s="104"/>
      <c r="HG1168" s="107"/>
    </row>
    <row r="1169" spans="80:215" x14ac:dyDescent="0.2">
      <c r="CB1169" s="104"/>
      <c r="CC1169" s="104"/>
      <c r="CG1169" s="104"/>
      <c r="CH1169" s="104"/>
      <c r="CL1169" s="104"/>
      <c r="CN1169" s="104"/>
      <c r="CO1169" s="104"/>
      <c r="HG1169" s="107"/>
    </row>
    <row r="1170" spans="80:215" x14ac:dyDescent="0.2">
      <c r="CB1170" s="104"/>
      <c r="CC1170" s="104"/>
      <c r="CG1170" s="104"/>
      <c r="CH1170" s="104"/>
      <c r="CL1170" s="104"/>
      <c r="CN1170" s="104"/>
      <c r="CO1170" s="104"/>
      <c r="HG1170" s="107"/>
    </row>
    <row r="1171" spans="80:215" x14ac:dyDescent="0.2">
      <c r="CB1171" s="104"/>
      <c r="CC1171" s="104"/>
      <c r="CG1171" s="104"/>
      <c r="CH1171" s="104"/>
      <c r="CL1171" s="104"/>
      <c r="CN1171" s="104"/>
      <c r="CO1171" s="104"/>
      <c r="HG1171" s="107"/>
    </row>
    <row r="1172" spans="80:215" x14ac:dyDescent="0.2">
      <c r="CB1172" s="104"/>
      <c r="CC1172" s="104"/>
      <c r="CG1172" s="104"/>
      <c r="CH1172" s="104"/>
      <c r="CL1172" s="104"/>
      <c r="CN1172" s="104"/>
      <c r="CO1172" s="104"/>
      <c r="HG1172" s="107"/>
    </row>
    <row r="1173" spans="80:215" x14ac:dyDescent="0.2">
      <c r="CB1173" s="104"/>
      <c r="CC1173" s="104"/>
      <c r="CG1173" s="104"/>
      <c r="CH1173" s="104"/>
      <c r="CL1173" s="104"/>
      <c r="CN1173" s="104"/>
      <c r="CO1173" s="104"/>
      <c r="HG1173" s="107"/>
    </row>
    <row r="1174" spans="80:215" x14ac:dyDescent="0.2">
      <c r="CB1174" s="104"/>
      <c r="CC1174" s="104"/>
      <c r="CG1174" s="104"/>
      <c r="CH1174" s="104"/>
      <c r="CL1174" s="104"/>
      <c r="CN1174" s="104"/>
      <c r="CO1174" s="104"/>
      <c r="HG1174" s="107"/>
    </row>
    <row r="1175" spans="80:215" x14ac:dyDescent="0.2">
      <c r="CB1175" s="104"/>
      <c r="CC1175" s="104"/>
      <c r="CG1175" s="104"/>
      <c r="CH1175" s="104"/>
      <c r="CL1175" s="104"/>
      <c r="CN1175" s="104"/>
      <c r="CO1175" s="104"/>
      <c r="HG1175" s="107"/>
    </row>
    <row r="1176" spans="80:215" x14ac:dyDescent="0.2">
      <c r="CB1176" s="104"/>
      <c r="CC1176" s="104"/>
      <c r="CG1176" s="104"/>
      <c r="CH1176" s="104"/>
      <c r="CL1176" s="104"/>
      <c r="CN1176" s="104"/>
      <c r="CO1176" s="104"/>
      <c r="HG1176" s="107"/>
    </row>
    <row r="1177" spans="80:215" x14ac:dyDescent="0.2">
      <c r="CB1177" s="104"/>
      <c r="CC1177" s="104"/>
      <c r="CG1177" s="104"/>
      <c r="CH1177" s="104"/>
      <c r="CL1177" s="104"/>
      <c r="CN1177" s="104"/>
      <c r="CO1177" s="104"/>
      <c r="HG1177" s="107"/>
    </row>
    <row r="1178" spans="80:215" x14ac:dyDescent="0.2">
      <c r="CB1178" s="104"/>
      <c r="CC1178" s="104"/>
      <c r="CG1178" s="104"/>
      <c r="CH1178" s="104"/>
      <c r="CL1178" s="104"/>
      <c r="CN1178" s="104"/>
      <c r="CO1178" s="104"/>
      <c r="HG1178" s="107"/>
    </row>
    <row r="1179" spans="80:215" x14ac:dyDescent="0.2">
      <c r="CB1179" s="104"/>
      <c r="CC1179" s="104"/>
      <c r="CG1179" s="104"/>
      <c r="CH1179" s="104"/>
      <c r="CL1179" s="104"/>
      <c r="CN1179" s="104"/>
      <c r="CO1179" s="104"/>
      <c r="HG1179" s="107"/>
    </row>
    <row r="1180" spans="80:215" x14ac:dyDescent="0.2">
      <c r="CB1180" s="104"/>
      <c r="CC1180" s="104"/>
      <c r="CG1180" s="104"/>
      <c r="CH1180" s="104"/>
      <c r="CL1180" s="104"/>
      <c r="CN1180" s="104"/>
      <c r="CO1180" s="104"/>
      <c r="HG1180" s="107"/>
    </row>
    <row r="1181" spans="80:215" x14ac:dyDescent="0.2">
      <c r="CB1181" s="104"/>
      <c r="CC1181" s="104"/>
      <c r="CG1181" s="104"/>
      <c r="CH1181" s="104"/>
      <c r="CL1181" s="104"/>
      <c r="CN1181" s="104"/>
      <c r="CO1181" s="104"/>
      <c r="HG1181" s="107"/>
    </row>
    <row r="1182" spans="80:215" x14ac:dyDescent="0.2">
      <c r="CB1182" s="104"/>
      <c r="CC1182" s="104"/>
      <c r="CG1182" s="104"/>
      <c r="CH1182" s="104"/>
      <c r="CL1182" s="104"/>
      <c r="CN1182" s="104"/>
      <c r="CO1182" s="104"/>
      <c r="HG1182" s="107"/>
    </row>
    <row r="1183" spans="80:215" x14ac:dyDescent="0.2">
      <c r="CB1183" s="104"/>
      <c r="CC1183" s="104"/>
      <c r="CG1183" s="104"/>
      <c r="CH1183" s="104"/>
      <c r="CL1183" s="104"/>
      <c r="CN1183" s="104"/>
      <c r="CO1183" s="104"/>
      <c r="HG1183" s="107"/>
    </row>
    <row r="1184" spans="80:215" x14ac:dyDescent="0.2">
      <c r="CB1184" s="104"/>
      <c r="CC1184" s="104"/>
      <c r="CG1184" s="104"/>
      <c r="CH1184" s="104"/>
      <c r="CL1184" s="104"/>
      <c r="CN1184" s="104"/>
      <c r="CO1184" s="104"/>
      <c r="HG1184" s="107"/>
    </row>
    <row r="1185" spans="80:215" x14ac:dyDescent="0.2">
      <c r="CB1185" s="104"/>
      <c r="CC1185" s="104"/>
      <c r="CG1185" s="104"/>
      <c r="CH1185" s="104"/>
      <c r="CL1185" s="104"/>
      <c r="CN1185" s="104"/>
      <c r="CO1185" s="104"/>
      <c r="HG1185" s="107"/>
    </row>
    <row r="1186" spans="80:215" x14ac:dyDescent="0.2">
      <c r="CB1186" s="104"/>
      <c r="CC1186" s="104"/>
      <c r="CG1186" s="104"/>
      <c r="CH1186" s="104"/>
      <c r="CL1186" s="104"/>
      <c r="CN1186" s="104"/>
      <c r="CO1186" s="104"/>
      <c r="HG1186" s="107"/>
    </row>
    <row r="1187" spans="80:215" x14ac:dyDescent="0.2">
      <c r="CB1187" s="104"/>
      <c r="CC1187" s="104"/>
      <c r="CG1187" s="104"/>
      <c r="CH1187" s="104"/>
      <c r="CL1187" s="104"/>
      <c r="CN1187" s="104"/>
      <c r="CO1187" s="104"/>
      <c r="HG1187" s="107"/>
    </row>
    <row r="1188" spans="80:215" x14ac:dyDescent="0.2">
      <c r="CB1188" s="104"/>
      <c r="CC1188" s="104"/>
      <c r="CG1188" s="104"/>
      <c r="CH1188" s="104"/>
      <c r="CL1188" s="104"/>
      <c r="CN1188" s="104"/>
      <c r="CO1188" s="104"/>
      <c r="HG1188" s="107"/>
    </row>
    <row r="1189" spans="80:215" x14ac:dyDescent="0.2">
      <c r="CB1189" s="104"/>
      <c r="CC1189" s="104"/>
      <c r="CG1189" s="104"/>
      <c r="CH1189" s="104"/>
      <c r="CL1189" s="104"/>
      <c r="CN1189" s="104"/>
      <c r="CO1189" s="104"/>
      <c r="HG1189" s="107"/>
    </row>
    <row r="1190" spans="80:215" x14ac:dyDescent="0.2">
      <c r="CB1190" s="104"/>
      <c r="CC1190" s="104"/>
      <c r="CG1190" s="104"/>
      <c r="CH1190" s="104"/>
      <c r="CL1190" s="104"/>
      <c r="CN1190" s="104"/>
      <c r="CO1190" s="104"/>
      <c r="HG1190" s="107"/>
    </row>
    <row r="1191" spans="80:215" x14ac:dyDescent="0.2">
      <c r="CB1191" s="104"/>
      <c r="CC1191" s="104"/>
      <c r="CG1191" s="104"/>
      <c r="CH1191" s="104"/>
      <c r="CL1191" s="104"/>
      <c r="CN1191" s="104"/>
      <c r="CO1191" s="104"/>
      <c r="HG1191" s="107"/>
    </row>
    <row r="1192" spans="80:215" x14ac:dyDescent="0.2">
      <c r="CB1192" s="104"/>
      <c r="CC1192" s="104"/>
      <c r="CG1192" s="104"/>
      <c r="CH1192" s="104"/>
      <c r="CL1192" s="104"/>
      <c r="CN1192" s="104"/>
      <c r="CO1192" s="104"/>
      <c r="HG1192" s="107"/>
    </row>
    <row r="1193" spans="80:215" x14ac:dyDescent="0.2">
      <c r="CB1193" s="104"/>
      <c r="CC1193" s="104"/>
      <c r="CG1193" s="104"/>
      <c r="CH1193" s="104"/>
      <c r="CL1193" s="104"/>
      <c r="CN1193" s="104"/>
      <c r="CO1193" s="104"/>
      <c r="HG1193" s="107"/>
    </row>
    <row r="1194" spans="80:215" x14ac:dyDescent="0.2">
      <c r="CB1194" s="104"/>
      <c r="CC1194" s="104"/>
      <c r="CG1194" s="104"/>
      <c r="CH1194" s="104"/>
      <c r="CL1194" s="104"/>
      <c r="CN1194" s="104"/>
      <c r="CO1194" s="104"/>
      <c r="HG1194" s="107"/>
    </row>
    <row r="1195" spans="80:215" x14ac:dyDescent="0.2">
      <c r="CB1195" s="104"/>
      <c r="CC1195" s="104"/>
      <c r="CG1195" s="104"/>
      <c r="CH1195" s="104"/>
      <c r="CL1195" s="104"/>
      <c r="CN1195" s="104"/>
      <c r="CO1195" s="104"/>
      <c r="HG1195" s="107"/>
    </row>
    <row r="1196" spans="80:215" x14ac:dyDescent="0.2">
      <c r="CB1196" s="104"/>
      <c r="CC1196" s="104"/>
      <c r="CG1196" s="104"/>
      <c r="CH1196" s="104"/>
      <c r="CL1196" s="104"/>
      <c r="CN1196" s="104"/>
      <c r="CO1196" s="104"/>
      <c r="HG1196" s="107"/>
    </row>
    <row r="1197" spans="80:215" x14ac:dyDescent="0.2">
      <c r="CB1197" s="104"/>
      <c r="CC1197" s="104"/>
      <c r="CG1197" s="104"/>
      <c r="CH1197" s="104"/>
      <c r="CL1197" s="104"/>
      <c r="CN1197" s="104"/>
      <c r="CO1197" s="104"/>
      <c r="HG1197" s="107"/>
    </row>
    <row r="1198" spans="80:215" x14ac:dyDescent="0.2">
      <c r="CB1198" s="104"/>
      <c r="CC1198" s="104"/>
      <c r="CG1198" s="104"/>
      <c r="CH1198" s="104"/>
      <c r="CL1198" s="104"/>
      <c r="CN1198" s="104"/>
      <c r="CO1198" s="104"/>
      <c r="HG1198" s="107"/>
    </row>
    <row r="1199" spans="80:215" x14ac:dyDescent="0.2">
      <c r="CB1199" s="104"/>
      <c r="CC1199" s="104"/>
      <c r="CG1199" s="104"/>
      <c r="CH1199" s="104"/>
      <c r="CL1199" s="104"/>
      <c r="CN1199" s="104"/>
      <c r="CO1199" s="104"/>
      <c r="HG1199" s="107"/>
    </row>
    <row r="1200" spans="80:215" x14ac:dyDescent="0.2">
      <c r="CB1200" s="104"/>
      <c r="CC1200" s="104"/>
      <c r="CG1200" s="104"/>
      <c r="CH1200" s="104"/>
      <c r="CL1200" s="104"/>
      <c r="CN1200" s="104"/>
      <c r="CO1200" s="104"/>
      <c r="HG1200" s="107"/>
    </row>
    <row r="1201" spans="80:215" x14ac:dyDescent="0.2">
      <c r="CB1201" s="104"/>
      <c r="CC1201" s="104"/>
      <c r="CG1201" s="104"/>
      <c r="CH1201" s="104"/>
      <c r="CL1201" s="104"/>
      <c r="CN1201" s="104"/>
      <c r="CO1201" s="104"/>
      <c r="HG1201" s="107"/>
    </row>
    <row r="1202" spans="80:215" x14ac:dyDescent="0.2">
      <c r="CB1202" s="104"/>
      <c r="CC1202" s="104"/>
      <c r="CG1202" s="104"/>
      <c r="CH1202" s="104"/>
      <c r="CL1202" s="104"/>
      <c r="CN1202" s="104"/>
      <c r="CO1202" s="104"/>
      <c r="HG1202" s="107"/>
    </row>
    <row r="1203" spans="80:215" x14ac:dyDescent="0.2">
      <c r="CB1203" s="104"/>
      <c r="CC1203" s="104"/>
      <c r="CG1203" s="104"/>
      <c r="CH1203" s="104"/>
      <c r="CL1203" s="104"/>
      <c r="CN1203" s="104"/>
      <c r="CO1203" s="104"/>
      <c r="HG1203" s="107"/>
    </row>
    <row r="1204" spans="80:215" x14ac:dyDescent="0.2">
      <c r="CB1204" s="104"/>
      <c r="CC1204" s="104"/>
      <c r="CG1204" s="104"/>
      <c r="CH1204" s="104"/>
      <c r="CL1204" s="104"/>
      <c r="CN1204" s="104"/>
      <c r="CO1204" s="104"/>
      <c r="HG1204" s="107"/>
    </row>
    <row r="1205" spans="80:215" x14ac:dyDescent="0.2">
      <c r="CB1205" s="104"/>
      <c r="CC1205" s="104"/>
      <c r="CG1205" s="104"/>
      <c r="CH1205" s="104"/>
      <c r="CL1205" s="104"/>
      <c r="CN1205" s="104"/>
      <c r="CO1205" s="104"/>
      <c r="HG1205" s="107"/>
    </row>
    <row r="1206" spans="80:215" x14ac:dyDescent="0.2">
      <c r="CB1206" s="104"/>
      <c r="CC1206" s="104"/>
      <c r="CG1206" s="104"/>
      <c r="CH1206" s="104"/>
      <c r="CL1206" s="104"/>
      <c r="CN1206" s="104"/>
      <c r="CO1206" s="104"/>
      <c r="HG1206" s="107"/>
    </row>
    <row r="1207" spans="80:215" x14ac:dyDescent="0.2">
      <c r="CB1207" s="104"/>
      <c r="CC1207" s="104"/>
      <c r="CG1207" s="104"/>
      <c r="CH1207" s="104"/>
      <c r="CL1207" s="104"/>
      <c r="CN1207" s="104"/>
      <c r="CO1207" s="104"/>
      <c r="HG1207" s="107"/>
    </row>
    <row r="1208" spans="80:215" x14ac:dyDescent="0.2">
      <c r="CB1208" s="104"/>
      <c r="CC1208" s="104"/>
      <c r="CG1208" s="104"/>
      <c r="CH1208" s="104"/>
      <c r="CL1208" s="104"/>
      <c r="CN1208" s="104"/>
      <c r="CO1208" s="104"/>
      <c r="HG1208" s="107"/>
    </row>
    <row r="1209" spans="80:215" x14ac:dyDescent="0.2">
      <c r="CB1209" s="104"/>
      <c r="CC1209" s="104"/>
      <c r="CG1209" s="104"/>
      <c r="CH1209" s="104"/>
      <c r="CL1209" s="104"/>
      <c r="CN1209" s="104"/>
      <c r="CO1209" s="104"/>
      <c r="HG1209" s="107"/>
    </row>
    <row r="1210" spans="80:215" x14ac:dyDescent="0.2">
      <c r="CB1210" s="104"/>
      <c r="CC1210" s="104"/>
      <c r="CG1210" s="104"/>
      <c r="CH1210" s="104"/>
      <c r="CL1210" s="104"/>
      <c r="CN1210" s="104"/>
      <c r="CO1210" s="104"/>
      <c r="HG1210" s="107"/>
    </row>
    <row r="1211" spans="80:215" x14ac:dyDescent="0.2">
      <c r="CB1211" s="104"/>
      <c r="CC1211" s="104"/>
      <c r="CG1211" s="104"/>
      <c r="CH1211" s="104"/>
      <c r="CL1211" s="104"/>
      <c r="CN1211" s="104"/>
      <c r="CO1211" s="104"/>
      <c r="HG1211" s="107"/>
    </row>
    <row r="1212" spans="80:215" x14ac:dyDescent="0.2">
      <c r="CB1212" s="104"/>
      <c r="CC1212" s="104"/>
      <c r="CG1212" s="104"/>
      <c r="CH1212" s="104"/>
      <c r="CL1212" s="104"/>
      <c r="CN1212" s="104"/>
      <c r="CO1212" s="104"/>
      <c r="HG1212" s="107"/>
    </row>
    <row r="1213" spans="80:215" x14ac:dyDescent="0.2">
      <c r="CB1213" s="104"/>
      <c r="CC1213" s="104"/>
      <c r="CG1213" s="104"/>
      <c r="CH1213" s="104"/>
      <c r="CL1213" s="104"/>
      <c r="CN1213" s="104"/>
      <c r="CO1213" s="104"/>
      <c r="HG1213" s="107"/>
    </row>
    <row r="1214" spans="80:215" x14ac:dyDescent="0.2">
      <c r="CB1214" s="104"/>
      <c r="CC1214" s="104"/>
      <c r="CG1214" s="104"/>
      <c r="CH1214" s="104"/>
      <c r="CL1214" s="104"/>
      <c r="CN1214" s="104"/>
      <c r="CO1214" s="104"/>
      <c r="HG1214" s="107"/>
    </row>
    <row r="1215" spans="80:215" x14ac:dyDescent="0.2">
      <c r="CB1215" s="104"/>
      <c r="CC1215" s="104"/>
      <c r="CG1215" s="104"/>
      <c r="CH1215" s="104"/>
      <c r="CL1215" s="104"/>
      <c r="CN1215" s="104"/>
      <c r="CO1215" s="104"/>
      <c r="HG1215" s="107"/>
    </row>
    <row r="1216" spans="80:215" x14ac:dyDescent="0.2">
      <c r="CB1216" s="104"/>
      <c r="CC1216" s="104"/>
      <c r="CG1216" s="104"/>
      <c r="CH1216" s="104"/>
      <c r="CL1216" s="104"/>
      <c r="CN1216" s="104"/>
      <c r="CO1216" s="104"/>
      <c r="HG1216" s="107"/>
    </row>
    <row r="1217" spans="80:215" x14ac:dyDescent="0.2">
      <c r="CB1217" s="104"/>
      <c r="CC1217" s="104"/>
      <c r="CG1217" s="104"/>
      <c r="CH1217" s="104"/>
      <c r="CL1217" s="104"/>
      <c r="CN1217" s="104"/>
      <c r="CO1217" s="104"/>
      <c r="HG1217" s="107"/>
    </row>
    <row r="1218" spans="80:215" x14ac:dyDescent="0.2">
      <c r="CB1218" s="104"/>
      <c r="CC1218" s="104"/>
      <c r="CG1218" s="104"/>
      <c r="CH1218" s="104"/>
      <c r="CL1218" s="104"/>
      <c r="CN1218" s="104"/>
      <c r="CO1218" s="104"/>
      <c r="HG1218" s="107"/>
    </row>
    <row r="1219" spans="80:215" x14ac:dyDescent="0.2">
      <c r="CB1219" s="104"/>
      <c r="CC1219" s="104"/>
      <c r="CG1219" s="104"/>
      <c r="CH1219" s="104"/>
      <c r="CL1219" s="104"/>
      <c r="CN1219" s="104"/>
      <c r="CO1219" s="104"/>
      <c r="HG1219" s="107"/>
    </row>
    <row r="1220" spans="80:215" x14ac:dyDescent="0.2">
      <c r="CB1220" s="104"/>
      <c r="CC1220" s="104"/>
      <c r="CG1220" s="104"/>
      <c r="CH1220" s="104"/>
      <c r="CL1220" s="104"/>
      <c r="CN1220" s="104"/>
      <c r="CO1220" s="104"/>
      <c r="HG1220" s="107"/>
    </row>
    <row r="1221" spans="80:215" x14ac:dyDescent="0.2">
      <c r="CB1221" s="104"/>
      <c r="CC1221" s="104"/>
      <c r="CG1221" s="104"/>
      <c r="CH1221" s="104"/>
      <c r="CL1221" s="104"/>
      <c r="CN1221" s="104"/>
      <c r="CO1221" s="104"/>
      <c r="HG1221" s="107"/>
    </row>
    <row r="1222" spans="80:215" x14ac:dyDescent="0.2">
      <c r="CB1222" s="104"/>
      <c r="CC1222" s="104"/>
      <c r="CG1222" s="104"/>
      <c r="CH1222" s="104"/>
      <c r="CL1222" s="104"/>
      <c r="CN1222" s="104"/>
      <c r="CO1222" s="104"/>
      <c r="HG1222" s="107"/>
    </row>
    <row r="1223" spans="80:215" x14ac:dyDescent="0.2">
      <c r="CB1223" s="104"/>
      <c r="CC1223" s="104"/>
      <c r="CG1223" s="104"/>
      <c r="CH1223" s="104"/>
      <c r="CL1223" s="104"/>
      <c r="CN1223" s="104"/>
      <c r="CO1223" s="104"/>
      <c r="HG1223" s="107"/>
    </row>
    <row r="1224" spans="80:215" x14ac:dyDescent="0.2">
      <c r="CB1224" s="104"/>
      <c r="CC1224" s="104"/>
      <c r="CG1224" s="104"/>
      <c r="CH1224" s="104"/>
      <c r="CL1224" s="104"/>
      <c r="CN1224" s="104"/>
      <c r="CO1224" s="104"/>
      <c r="HG1224" s="107"/>
    </row>
    <row r="1225" spans="80:215" x14ac:dyDescent="0.2">
      <c r="CB1225" s="104"/>
      <c r="CC1225" s="104"/>
      <c r="CG1225" s="104"/>
      <c r="CH1225" s="104"/>
      <c r="CL1225" s="104"/>
      <c r="CN1225" s="104"/>
      <c r="CO1225" s="104"/>
      <c r="HG1225" s="107"/>
    </row>
    <row r="1226" spans="80:215" x14ac:dyDescent="0.2">
      <c r="CB1226" s="104"/>
      <c r="CC1226" s="104"/>
      <c r="CG1226" s="104"/>
      <c r="CH1226" s="104"/>
      <c r="CL1226" s="104"/>
      <c r="CN1226" s="104"/>
      <c r="CO1226" s="104"/>
      <c r="HG1226" s="107"/>
    </row>
    <row r="1227" spans="80:215" x14ac:dyDescent="0.2">
      <c r="CB1227" s="104"/>
      <c r="CC1227" s="104"/>
      <c r="CG1227" s="104"/>
      <c r="CH1227" s="104"/>
      <c r="CL1227" s="104"/>
      <c r="CN1227" s="104"/>
      <c r="CO1227" s="104"/>
      <c r="HG1227" s="107"/>
    </row>
    <row r="1228" spans="80:215" x14ac:dyDescent="0.2">
      <c r="CB1228" s="104"/>
      <c r="CC1228" s="104"/>
      <c r="CG1228" s="104"/>
      <c r="CH1228" s="104"/>
      <c r="CL1228" s="104"/>
      <c r="CN1228" s="104"/>
      <c r="CO1228" s="104"/>
      <c r="HG1228" s="107"/>
    </row>
    <row r="1229" spans="80:215" x14ac:dyDescent="0.2">
      <c r="CB1229" s="104"/>
      <c r="CC1229" s="104"/>
      <c r="CG1229" s="104"/>
      <c r="CH1229" s="104"/>
      <c r="CL1229" s="104"/>
      <c r="CN1229" s="104"/>
      <c r="CO1229" s="104"/>
      <c r="HG1229" s="107"/>
    </row>
    <row r="1230" spans="80:215" x14ac:dyDescent="0.2">
      <c r="CB1230" s="104"/>
      <c r="CC1230" s="104"/>
      <c r="CG1230" s="104"/>
      <c r="CH1230" s="104"/>
      <c r="CL1230" s="104"/>
      <c r="CN1230" s="104"/>
      <c r="CO1230" s="104"/>
      <c r="HG1230" s="107"/>
    </row>
    <row r="1231" spans="80:215" x14ac:dyDescent="0.2">
      <c r="CB1231" s="104"/>
      <c r="CC1231" s="104"/>
      <c r="CG1231" s="104"/>
      <c r="CH1231" s="104"/>
      <c r="CL1231" s="104"/>
      <c r="CN1231" s="104"/>
      <c r="CO1231" s="104"/>
      <c r="HG1231" s="107"/>
    </row>
    <row r="1232" spans="80:215" x14ac:dyDescent="0.2">
      <c r="CB1232" s="104"/>
      <c r="CC1232" s="104"/>
      <c r="CG1232" s="104"/>
      <c r="CH1232" s="104"/>
      <c r="CL1232" s="104"/>
      <c r="CN1232" s="104"/>
      <c r="CO1232" s="104"/>
      <c r="HG1232" s="107"/>
    </row>
    <row r="1233" spans="80:215" x14ac:dyDescent="0.2">
      <c r="CB1233" s="104"/>
      <c r="CC1233" s="104"/>
      <c r="CG1233" s="104"/>
      <c r="CH1233" s="104"/>
      <c r="CL1233" s="104"/>
      <c r="CN1233" s="104"/>
      <c r="CO1233" s="104"/>
      <c r="HG1233" s="107"/>
    </row>
    <row r="1234" spans="80:215" x14ac:dyDescent="0.2">
      <c r="CB1234" s="104"/>
      <c r="CC1234" s="104"/>
      <c r="CG1234" s="104"/>
      <c r="CH1234" s="104"/>
      <c r="CL1234" s="104"/>
      <c r="CN1234" s="104"/>
      <c r="CO1234" s="104"/>
      <c r="HG1234" s="107"/>
    </row>
    <row r="1235" spans="80:215" x14ac:dyDescent="0.2">
      <c r="CB1235" s="104"/>
      <c r="CC1235" s="104"/>
      <c r="CG1235" s="104"/>
      <c r="CH1235" s="104"/>
      <c r="CL1235" s="104"/>
      <c r="CN1235" s="104"/>
      <c r="CO1235" s="104"/>
      <c r="HG1235" s="107"/>
    </row>
    <row r="1236" spans="80:215" x14ac:dyDescent="0.2">
      <c r="CB1236" s="104"/>
      <c r="CC1236" s="104"/>
      <c r="CG1236" s="104"/>
      <c r="CH1236" s="104"/>
      <c r="CL1236" s="104"/>
      <c r="CN1236" s="104"/>
      <c r="CO1236" s="104"/>
      <c r="HG1236" s="107"/>
    </row>
    <row r="1237" spans="80:215" x14ac:dyDescent="0.2">
      <c r="CB1237" s="104"/>
      <c r="CC1237" s="104"/>
      <c r="CG1237" s="104"/>
      <c r="CH1237" s="104"/>
      <c r="CL1237" s="104"/>
      <c r="CN1237" s="104"/>
      <c r="CO1237" s="104"/>
      <c r="HG1237" s="107"/>
    </row>
    <row r="1238" spans="80:215" x14ac:dyDescent="0.2">
      <c r="CB1238" s="104"/>
      <c r="CC1238" s="104"/>
      <c r="CG1238" s="104"/>
      <c r="CH1238" s="104"/>
      <c r="CL1238" s="104"/>
      <c r="CN1238" s="104"/>
      <c r="CO1238" s="104"/>
      <c r="HG1238" s="107"/>
    </row>
    <row r="1239" spans="80:215" x14ac:dyDescent="0.2">
      <c r="CB1239" s="104"/>
      <c r="CC1239" s="104"/>
      <c r="CG1239" s="104"/>
      <c r="CH1239" s="104"/>
      <c r="CL1239" s="104"/>
      <c r="CN1239" s="104"/>
      <c r="CO1239" s="104"/>
      <c r="HG1239" s="107"/>
    </row>
    <row r="1240" spans="80:215" x14ac:dyDescent="0.2">
      <c r="CB1240" s="104"/>
      <c r="CC1240" s="104"/>
      <c r="CG1240" s="104"/>
      <c r="CH1240" s="104"/>
      <c r="CL1240" s="104"/>
      <c r="CN1240" s="104"/>
      <c r="CO1240" s="104"/>
      <c r="HG1240" s="107"/>
    </row>
    <row r="1241" spans="80:215" x14ac:dyDescent="0.2">
      <c r="CB1241" s="104"/>
      <c r="CC1241" s="104"/>
      <c r="CG1241" s="104"/>
      <c r="CH1241" s="104"/>
      <c r="CL1241" s="104"/>
      <c r="CN1241" s="104"/>
      <c r="CO1241" s="104"/>
      <c r="HG1241" s="107"/>
    </row>
    <row r="1242" spans="80:215" x14ac:dyDescent="0.2">
      <c r="CB1242" s="104"/>
      <c r="CC1242" s="104"/>
      <c r="CG1242" s="104"/>
      <c r="CH1242" s="104"/>
      <c r="CL1242" s="104"/>
      <c r="CN1242" s="104"/>
      <c r="CO1242" s="104"/>
      <c r="HG1242" s="107"/>
    </row>
    <row r="1243" spans="80:215" x14ac:dyDescent="0.2">
      <c r="CB1243" s="104"/>
      <c r="CC1243" s="104"/>
      <c r="CG1243" s="104"/>
      <c r="CH1243" s="104"/>
      <c r="CL1243" s="104"/>
      <c r="CN1243" s="104"/>
      <c r="CO1243" s="104"/>
      <c r="HG1243" s="107"/>
    </row>
    <row r="1244" spans="80:215" x14ac:dyDescent="0.2">
      <c r="CB1244" s="104"/>
      <c r="CC1244" s="104"/>
      <c r="CG1244" s="104"/>
      <c r="CH1244" s="104"/>
      <c r="CL1244" s="104"/>
      <c r="CN1244" s="104"/>
      <c r="CO1244" s="104"/>
      <c r="HG1244" s="107"/>
    </row>
    <row r="1245" spans="80:215" x14ac:dyDescent="0.2">
      <c r="CB1245" s="104"/>
      <c r="CC1245" s="104"/>
      <c r="CG1245" s="104"/>
      <c r="CH1245" s="104"/>
      <c r="CL1245" s="104"/>
      <c r="CN1245" s="104"/>
      <c r="CO1245" s="104"/>
      <c r="HG1245" s="107"/>
    </row>
    <row r="1246" spans="80:215" x14ac:dyDescent="0.2">
      <c r="CB1246" s="104"/>
      <c r="CC1246" s="104"/>
      <c r="CG1246" s="104"/>
      <c r="CH1246" s="104"/>
      <c r="CL1246" s="104"/>
      <c r="CN1246" s="104"/>
      <c r="CO1246" s="104"/>
      <c r="HG1246" s="107"/>
    </row>
    <row r="1247" spans="80:215" x14ac:dyDescent="0.2">
      <c r="CB1247" s="104"/>
      <c r="CC1247" s="104"/>
      <c r="CG1247" s="104"/>
      <c r="CH1247" s="104"/>
      <c r="CL1247" s="104"/>
      <c r="CN1247" s="104"/>
      <c r="CO1247" s="104"/>
      <c r="HG1247" s="107"/>
    </row>
    <row r="1248" spans="80:215" x14ac:dyDescent="0.2">
      <c r="CB1248" s="104"/>
      <c r="CC1248" s="104"/>
      <c r="CG1248" s="104"/>
      <c r="CH1248" s="104"/>
      <c r="CL1248" s="104"/>
      <c r="CN1248" s="104"/>
      <c r="CO1248" s="104"/>
      <c r="HG1248" s="107"/>
    </row>
    <row r="1249" spans="80:215" x14ac:dyDescent="0.2">
      <c r="CB1249" s="104"/>
      <c r="CC1249" s="104"/>
      <c r="CG1249" s="104"/>
      <c r="CH1249" s="104"/>
      <c r="CL1249" s="104"/>
      <c r="CN1249" s="104"/>
      <c r="CO1249" s="104"/>
      <c r="HG1249" s="107"/>
    </row>
    <row r="1250" spans="80:215" x14ac:dyDescent="0.2">
      <c r="CB1250" s="104"/>
      <c r="CC1250" s="104"/>
      <c r="CG1250" s="104"/>
      <c r="CH1250" s="104"/>
      <c r="CL1250" s="104"/>
      <c r="CN1250" s="104"/>
      <c r="CO1250" s="104"/>
      <c r="HG1250" s="107"/>
    </row>
    <row r="1251" spans="80:215" x14ac:dyDescent="0.2">
      <c r="CB1251" s="104"/>
      <c r="CC1251" s="104"/>
      <c r="CG1251" s="104"/>
      <c r="CH1251" s="104"/>
      <c r="CL1251" s="104"/>
      <c r="CN1251" s="104"/>
      <c r="CO1251" s="104"/>
      <c r="HG1251" s="107"/>
    </row>
    <row r="1252" spans="80:215" x14ac:dyDescent="0.2">
      <c r="CB1252" s="104"/>
      <c r="CC1252" s="104"/>
      <c r="CG1252" s="104"/>
      <c r="CH1252" s="104"/>
      <c r="CL1252" s="104"/>
      <c r="CN1252" s="104"/>
      <c r="CO1252" s="104"/>
      <c r="HG1252" s="107"/>
    </row>
    <row r="1253" spans="80:215" x14ac:dyDescent="0.2">
      <c r="CB1253" s="104"/>
      <c r="CC1253" s="104"/>
      <c r="CG1253" s="104"/>
      <c r="CH1253" s="104"/>
      <c r="CL1253" s="104"/>
      <c r="CN1253" s="104"/>
      <c r="CO1253" s="104"/>
      <c r="HG1253" s="107"/>
    </row>
    <row r="1254" spans="80:215" x14ac:dyDescent="0.2">
      <c r="CB1254" s="104"/>
      <c r="CC1254" s="104"/>
      <c r="CG1254" s="104"/>
      <c r="CH1254" s="104"/>
      <c r="CL1254" s="104"/>
      <c r="CN1254" s="104"/>
      <c r="CO1254" s="104"/>
      <c r="HG1254" s="107"/>
    </row>
    <row r="1255" spans="80:215" x14ac:dyDescent="0.2">
      <c r="CB1255" s="104"/>
      <c r="CC1255" s="104"/>
      <c r="CG1255" s="104"/>
      <c r="CH1255" s="104"/>
      <c r="CL1255" s="104"/>
      <c r="CN1255" s="104"/>
      <c r="CO1255" s="104"/>
      <c r="HG1255" s="107"/>
    </row>
    <row r="1256" spans="80:215" x14ac:dyDescent="0.2">
      <c r="CB1256" s="104"/>
      <c r="CC1256" s="104"/>
      <c r="CG1256" s="104"/>
      <c r="CH1256" s="104"/>
      <c r="CL1256" s="104"/>
      <c r="CN1256" s="104"/>
      <c r="CO1256" s="104"/>
      <c r="HG1256" s="107"/>
    </row>
    <row r="1257" spans="80:215" x14ac:dyDescent="0.2">
      <c r="CB1257" s="104"/>
      <c r="CC1257" s="104"/>
      <c r="CG1257" s="104"/>
      <c r="CH1257" s="104"/>
      <c r="CL1257" s="104"/>
      <c r="CN1257" s="104"/>
      <c r="CO1257" s="104"/>
      <c r="HG1257" s="107"/>
    </row>
    <row r="1258" spans="80:215" x14ac:dyDescent="0.2">
      <c r="CB1258" s="104"/>
      <c r="CC1258" s="104"/>
      <c r="CG1258" s="104"/>
      <c r="CH1258" s="104"/>
      <c r="CL1258" s="104"/>
      <c r="CN1258" s="104"/>
      <c r="CO1258" s="104"/>
      <c r="HG1258" s="107"/>
    </row>
    <row r="1259" spans="80:215" x14ac:dyDescent="0.2">
      <c r="CB1259" s="104"/>
      <c r="CC1259" s="104"/>
      <c r="CG1259" s="104"/>
      <c r="CH1259" s="104"/>
      <c r="CL1259" s="104"/>
      <c r="CN1259" s="104"/>
      <c r="CO1259" s="104"/>
      <c r="HG1259" s="107"/>
    </row>
    <row r="1260" spans="80:215" x14ac:dyDescent="0.2">
      <c r="CB1260" s="104"/>
      <c r="CC1260" s="104"/>
      <c r="CG1260" s="104"/>
      <c r="CH1260" s="104"/>
      <c r="CL1260" s="104"/>
      <c r="CN1260" s="104"/>
      <c r="CO1260" s="104"/>
      <c r="HG1260" s="107"/>
    </row>
    <row r="1261" spans="80:215" x14ac:dyDescent="0.2">
      <c r="CB1261" s="104"/>
      <c r="CC1261" s="104"/>
      <c r="CG1261" s="104"/>
      <c r="CH1261" s="104"/>
      <c r="CL1261" s="104"/>
      <c r="CN1261" s="104"/>
      <c r="CO1261" s="104"/>
      <c r="HG1261" s="107"/>
    </row>
    <row r="1262" spans="80:215" x14ac:dyDescent="0.2">
      <c r="CB1262" s="104"/>
      <c r="CC1262" s="104"/>
      <c r="CG1262" s="104"/>
      <c r="CH1262" s="104"/>
      <c r="CL1262" s="104"/>
      <c r="CN1262" s="104"/>
      <c r="CO1262" s="104"/>
      <c r="HG1262" s="107"/>
    </row>
    <row r="1263" spans="80:215" x14ac:dyDescent="0.2">
      <c r="CB1263" s="104"/>
      <c r="CC1263" s="104"/>
      <c r="CG1263" s="104"/>
      <c r="CH1263" s="104"/>
      <c r="CL1263" s="104"/>
      <c r="CN1263" s="104"/>
      <c r="CO1263" s="104"/>
      <c r="HG1263" s="107"/>
    </row>
    <row r="1264" spans="80:215" x14ac:dyDescent="0.2">
      <c r="CB1264" s="104"/>
      <c r="CC1264" s="104"/>
      <c r="CG1264" s="104"/>
      <c r="CH1264" s="104"/>
      <c r="CL1264" s="104"/>
      <c r="CN1264" s="104"/>
      <c r="CO1264" s="104"/>
      <c r="HG1264" s="107"/>
    </row>
    <row r="1265" spans="80:215" x14ac:dyDescent="0.2">
      <c r="CB1265" s="104"/>
      <c r="CC1265" s="104"/>
      <c r="CG1265" s="104"/>
      <c r="CH1265" s="104"/>
      <c r="CL1265" s="104"/>
      <c r="CN1265" s="104"/>
      <c r="CO1265" s="104"/>
      <c r="HG1265" s="107"/>
    </row>
    <row r="1266" spans="80:215" x14ac:dyDescent="0.2">
      <c r="CB1266" s="104"/>
      <c r="CC1266" s="104"/>
      <c r="CG1266" s="104"/>
      <c r="CH1266" s="104"/>
      <c r="CL1266" s="104"/>
      <c r="CN1266" s="104"/>
      <c r="CO1266" s="104"/>
      <c r="HG1266" s="107"/>
    </row>
    <row r="1267" spans="80:215" x14ac:dyDescent="0.2">
      <c r="CB1267" s="104"/>
      <c r="CC1267" s="104"/>
      <c r="CG1267" s="104"/>
      <c r="CH1267" s="104"/>
      <c r="CL1267" s="104"/>
      <c r="CN1267" s="104"/>
      <c r="CO1267" s="104"/>
      <c r="HG1267" s="107"/>
    </row>
    <row r="1268" spans="80:215" x14ac:dyDescent="0.2">
      <c r="CB1268" s="104"/>
      <c r="CC1268" s="104"/>
      <c r="CG1268" s="104"/>
      <c r="CH1268" s="104"/>
      <c r="CL1268" s="104"/>
      <c r="CN1268" s="104"/>
      <c r="CO1268" s="104"/>
      <c r="HG1268" s="107"/>
    </row>
    <row r="1269" spans="80:215" x14ac:dyDescent="0.2">
      <c r="CB1269" s="104"/>
      <c r="CC1269" s="104"/>
      <c r="CG1269" s="104"/>
      <c r="CH1269" s="104"/>
      <c r="CL1269" s="104"/>
      <c r="CN1269" s="104"/>
      <c r="CO1269" s="104"/>
      <c r="HG1269" s="107"/>
    </row>
    <row r="1270" spans="80:215" x14ac:dyDescent="0.2">
      <c r="CB1270" s="104"/>
      <c r="CC1270" s="104"/>
      <c r="CG1270" s="104"/>
      <c r="CH1270" s="104"/>
      <c r="CL1270" s="104"/>
      <c r="CN1270" s="104"/>
      <c r="CO1270" s="104"/>
      <c r="HG1270" s="107"/>
    </row>
    <row r="1271" spans="80:215" x14ac:dyDescent="0.2">
      <c r="CB1271" s="104"/>
      <c r="CC1271" s="104"/>
      <c r="CG1271" s="104"/>
      <c r="CH1271" s="104"/>
      <c r="CL1271" s="104"/>
      <c r="CN1271" s="104"/>
      <c r="CO1271" s="104"/>
      <c r="HG1271" s="107"/>
    </row>
    <row r="1272" spans="80:215" x14ac:dyDescent="0.2">
      <c r="CB1272" s="104"/>
      <c r="CC1272" s="104"/>
      <c r="CG1272" s="104"/>
      <c r="CH1272" s="104"/>
      <c r="CL1272" s="104"/>
      <c r="CN1272" s="104"/>
      <c r="CO1272" s="104"/>
      <c r="HG1272" s="107"/>
    </row>
    <row r="1273" spans="80:215" x14ac:dyDescent="0.2">
      <c r="CB1273" s="104"/>
      <c r="CC1273" s="104"/>
      <c r="CG1273" s="104"/>
      <c r="CH1273" s="104"/>
      <c r="CL1273" s="104"/>
      <c r="CN1273" s="104"/>
      <c r="CO1273" s="104"/>
      <c r="HG1273" s="107"/>
    </row>
    <row r="1274" spans="80:215" x14ac:dyDescent="0.2">
      <c r="CB1274" s="104"/>
      <c r="CC1274" s="104"/>
      <c r="CG1274" s="104"/>
      <c r="CH1274" s="104"/>
      <c r="CL1274" s="104"/>
      <c r="CN1274" s="104"/>
      <c r="CO1274" s="104"/>
      <c r="HG1274" s="107"/>
    </row>
    <row r="1275" spans="80:215" x14ac:dyDescent="0.2">
      <c r="CB1275" s="104"/>
      <c r="CC1275" s="104"/>
      <c r="CG1275" s="104"/>
      <c r="CH1275" s="104"/>
      <c r="CL1275" s="104"/>
      <c r="CN1275" s="104"/>
      <c r="CO1275" s="104"/>
      <c r="HG1275" s="107"/>
    </row>
    <row r="1276" spans="80:215" x14ac:dyDescent="0.2">
      <c r="CB1276" s="104"/>
      <c r="CC1276" s="104"/>
      <c r="CG1276" s="104"/>
      <c r="CH1276" s="104"/>
      <c r="CL1276" s="104"/>
      <c r="CN1276" s="104"/>
      <c r="CO1276" s="104"/>
      <c r="HG1276" s="107"/>
    </row>
    <row r="1277" spans="80:215" x14ac:dyDescent="0.2">
      <c r="CB1277" s="104"/>
      <c r="CC1277" s="104"/>
      <c r="CG1277" s="104"/>
      <c r="CH1277" s="104"/>
      <c r="CL1277" s="104"/>
      <c r="CN1277" s="104"/>
      <c r="CO1277" s="104"/>
      <c r="HG1277" s="107"/>
    </row>
    <row r="1278" spans="80:215" x14ac:dyDescent="0.2">
      <c r="CB1278" s="104"/>
      <c r="CC1278" s="104"/>
      <c r="CG1278" s="104"/>
      <c r="CH1278" s="104"/>
      <c r="CL1278" s="104"/>
      <c r="CN1278" s="104"/>
      <c r="CO1278" s="104"/>
      <c r="HG1278" s="107"/>
    </row>
    <row r="1279" spans="80:215" x14ac:dyDescent="0.2">
      <c r="CB1279" s="104"/>
      <c r="CC1279" s="104"/>
      <c r="CG1279" s="104"/>
      <c r="CH1279" s="104"/>
      <c r="CL1279" s="104"/>
      <c r="CN1279" s="104"/>
      <c r="CO1279" s="104"/>
      <c r="HG1279" s="107"/>
    </row>
    <row r="1280" spans="80:215" x14ac:dyDescent="0.2">
      <c r="CB1280" s="104"/>
      <c r="CC1280" s="104"/>
      <c r="CG1280" s="104"/>
      <c r="CH1280" s="104"/>
      <c r="CL1280" s="104"/>
      <c r="CN1280" s="104"/>
      <c r="CO1280" s="104"/>
      <c r="HG1280" s="107"/>
    </row>
    <row r="1281" spans="80:215" x14ac:dyDescent="0.2">
      <c r="CB1281" s="104"/>
      <c r="CC1281" s="104"/>
      <c r="CG1281" s="104"/>
      <c r="CH1281" s="104"/>
      <c r="CL1281" s="104"/>
      <c r="CN1281" s="104"/>
      <c r="CO1281" s="104"/>
      <c r="HG1281" s="107"/>
    </row>
    <row r="1282" spans="80:215" x14ac:dyDescent="0.2">
      <c r="CB1282" s="104"/>
      <c r="CC1282" s="104"/>
      <c r="CG1282" s="104"/>
      <c r="CH1282" s="104"/>
      <c r="CL1282" s="104"/>
      <c r="CN1282" s="104"/>
      <c r="CO1282" s="104"/>
      <c r="HG1282" s="107"/>
    </row>
    <row r="1283" spans="80:215" x14ac:dyDescent="0.2">
      <c r="CB1283" s="104"/>
      <c r="CC1283" s="104"/>
      <c r="CG1283" s="104"/>
      <c r="CH1283" s="104"/>
      <c r="CL1283" s="104"/>
      <c r="CN1283" s="104"/>
      <c r="CO1283" s="104"/>
      <c r="HG1283" s="107"/>
    </row>
    <row r="1284" spans="80:215" x14ac:dyDescent="0.2">
      <c r="CB1284" s="104"/>
      <c r="CC1284" s="104"/>
      <c r="CG1284" s="104"/>
      <c r="CH1284" s="104"/>
      <c r="CL1284" s="104"/>
      <c r="CN1284" s="104"/>
      <c r="CO1284" s="104"/>
      <c r="HG1284" s="107"/>
    </row>
    <row r="1285" spans="80:215" x14ac:dyDescent="0.2">
      <c r="CB1285" s="104"/>
      <c r="CC1285" s="104"/>
      <c r="CG1285" s="104"/>
      <c r="CH1285" s="104"/>
      <c r="CL1285" s="104"/>
      <c r="CN1285" s="104"/>
      <c r="CO1285" s="104"/>
      <c r="HG1285" s="107"/>
    </row>
    <row r="1286" spans="80:215" x14ac:dyDescent="0.2">
      <c r="CB1286" s="104"/>
      <c r="CC1286" s="104"/>
      <c r="CG1286" s="104"/>
      <c r="CH1286" s="104"/>
      <c r="CL1286" s="104"/>
      <c r="CN1286" s="104"/>
      <c r="CO1286" s="104"/>
      <c r="HG1286" s="107"/>
    </row>
    <row r="1287" spans="80:215" x14ac:dyDescent="0.2">
      <c r="CB1287" s="104"/>
      <c r="CC1287" s="104"/>
      <c r="CG1287" s="104"/>
      <c r="CH1287" s="104"/>
      <c r="CL1287" s="104"/>
      <c r="CN1287" s="104"/>
      <c r="CO1287" s="104"/>
      <c r="HG1287" s="107"/>
    </row>
    <row r="1288" spans="80:215" x14ac:dyDescent="0.2">
      <c r="CB1288" s="104"/>
      <c r="CC1288" s="104"/>
      <c r="CG1288" s="104"/>
      <c r="CH1288" s="104"/>
      <c r="CL1288" s="104"/>
      <c r="CN1288" s="104"/>
      <c r="CO1288" s="104"/>
      <c r="HG1288" s="107"/>
    </row>
    <row r="1289" spans="80:215" x14ac:dyDescent="0.2">
      <c r="CB1289" s="104"/>
      <c r="CC1289" s="104"/>
      <c r="CG1289" s="104"/>
      <c r="CH1289" s="104"/>
      <c r="CL1289" s="104"/>
      <c r="CN1289" s="104"/>
      <c r="CO1289" s="104"/>
      <c r="HG1289" s="107"/>
    </row>
    <row r="1290" spans="80:215" x14ac:dyDescent="0.2">
      <c r="CB1290" s="104"/>
      <c r="CC1290" s="104"/>
      <c r="CG1290" s="104"/>
      <c r="CH1290" s="104"/>
      <c r="CL1290" s="104"/>
      <c r="CN1290" s="104"/>
      <c r="CO1290" s="104"/>
      <c r="HG1290" s="107"/>
    </row>
    <row r="1291" spans="80:215" x14ac:dyDescent="0.2">
      <c r="CB1291" s="104"/>
      <c r="CC1291" s="104"/>
      <c r="CG1291" s="104"/>
      <c r="CH1291" s="104"/>
      <c r="CL1291" s="104"/>
      <c r="CN1291" s="104"/>
      <c r="CO1291" s="104"/>
      <c r="HG1291" s="107"/>
    </row>
    <row r="1292" spans="80:215" x14ac:dyDescent="0.2">
      <c r="CB1292" s="104"/>
      <c r="CC1292" s="104"/>
      <c r="CG1292" s="104"/>
      <c r="CH1292" s="104"/>
      <c r="CL1292" s="104"/>
      <c r="CN1292" s="104"/>
      <c r="CO1292" s="104"/>
      <c r="HG1292" s="107"/>
    </row>
    <row r="1293" spans="80:215" x14ac:dyDescent="0.2">
      <c r="CB1293" s="104"/>
      <c r="CC1293" s="104"/>
      <c r="CG1293" s="104"/>
      <c r="CH1293" s="104"/>
      <c r="CL1293" s="104"/>
      <c r="CN1293" s="104"/>
      <c r="CO1293" s="104"/>
      <c r="HG1293" s="107"/>
    </row>
    <row r="1294" spans="80:215" x14ac:dyDescent="0.2">
      <c r="CB1294" s="104"/>
      <c r="CC1294" s="104"/>
      <c r="CG1294" s="104"/>
      <c r="CH1294" s="104"/>
      <c r="CL1294" s="104"/>
      <c r="CN1294" s="104"/>
      <c r="CO1294" s="104"/>
      <c r="HG1294" s="107"/>
    </row>
    <row r="1295" spans="80:215" x14ac:dyDescent="0.2">
      <c r="CB1295" s="104"/>
      <c r="CC1295" s="104"/>
      <c r="CG1295" s="104"/>
      <c r="CH1295" s="104"/>
      <c r="CL1295" s="104"/>
      <c r="CN1295" s="104"/>
      <c r="CO1295" s="104"/>
      <c r="HG1295" s="107"/>
    </row>
    <row r="1296" spans="80:215" x14ac:dyDescent="0.2">
      <c r="CB1296" s="104"/>
      <c r="CC1296" s="104"/>
      <c r="CG1296" s="104"/>
      <c r="CH1296" s="104"/>
      <c r="CL1296" s="104"/>
      <c r="CN1296" s="104"/>
      <c r="CO1296" s="104"/>
      <c r="HG1296" s="107"/>
    </row>
    <row r="1297" spans="80:215" x14ac:dyDescent="0.2">
      <c r="CB1297" s="104"/>
      <c r="CC1297" s="104"/>
      <c r="CG1297" s="104"/>
      <c r="CH1297" s="104"/>
      <c r="CL1297" s="104"/>
      <c r="CN1297" s="104"/>
      <c r="CO1297" s="104"/>
      <c r="HG1297" s="107"/>
    </row>
    <row r="1298" spans="80:215" x14ac:dyDescent="0.2">
      <c r="CB1298" s="104"/>
      <c r="CC1298" s="104"/>
      <c r="CG1298" s="104"/>
      <c r="CH1298" s="104"/>
      <c r="CL1298" s="104"/>
      <c r="CN1298" s="104"/>
      <c r="CO1298" s="104"/>
      <c r="HG1298" s="107"/>
    </row>
    <row r="1299" spans="80:215" x14ac:dyDescent="0.2">
      <c r="CB1299" s="104"/>
      <c r="CC1299" s="104"/>
      <c r="CG1299" s="104"/>
      <c r="CH1299" s="104"/>
      <c r="CL1299" s="104"/>
      <c r="CN1299" s="104"/>
      <c r="CO1299" s="104"/>
      <c r="HG1299" s="107"/>
    </row>
    <row r="1300" spans="80:215" x14ac:dyDescent="0.2">
      <c r="CB1300" s="104"/>
      <c r="CC1300" s="104"/>
      <c r="CG1300" s="104"/>
      <c r="CH1300" s="104"/>
      <c r="CL1300" s="104"/>
      <c r="CN1300" s="104"/>
      <c r="CO1300" s="104"/>
      <c r="HG1300" s="107"/>
    </row>
    <row r="1301" spans="80:215" x14ac:dyDescent="0.2">
      <c r="CB1301" s="104"/>
      <c r="CC1301" s="104"/>
      <c r="CG1301" s="104"/>
      <c r="CH1301" s="104"/>
      <c r="CL1301" s="104"/>
      <c r="CN1301" s="104"/>
      <c r="CO1301" s="104"/>
      <c r="HG1301" s="107"/>
    </row>
    <row r="1302" spans="80:215" x14ac:dyDescent="0.2">
      <c r="CB1302" s="104"/>
      <c r="CC1302" s="104"/>
      <c r="CG1302" s="104"/>
      <c r="CH1302" s="104"/>
      <c r="CL1302" s="104"/>
      <c r="CN1302" s="104"/>
      <c r="CO1302" s="104"/>
      <c r="HG1302" s="107"/>
    </row>
    <row r="1303" spans="80:215" x14ac:dyDescent="0.2">
      <c r="CB1303" s="104"/>
      <c r="CC1303" s="104"/>
      <c r="CG1303" s="104"/>
      <c r="CH1303" s="104"/>
      <c r="CL1303" s="104"/>
      <c r="CN1303" s="104"/>
      <c r="CO1303" s="104"/>
      <c r="HG1303" s="107"/>
    </row>
    <row r="1304" spans="80:215" x14ac:dyDescent="0.2">
      <c r="CB1304" s="104"/>
      <c r="CC1304" s="104"/>
      <c r="CG1304" s="104"/>
      <c r="CH1304" s="104"/>
      <c r="CL1304" s="104"/>
      <c r="CN1304" s="104"/>
      <c r="CO1304" s="104"/>
      <c r="HG1304" s="107"/>
    </row>
    <row r="1305" spans="80:215" x14ac:dyDescent="0.2">
      <c r="CB1305" s="104"/>
      <c r="CC1305" s="104"/>
      <c r="CG1305" s="104"/>
      <c r="CH1305" s="104"/>
      <c r="CL1305" s="104"/>
      <c r="CN1305" s="104"/>
      <c r="CO1305" s="104"/>
      <c r="HG1305" s="107"/>
    </row>
    <row r="1306" spans="80:215" x14ac:dyDescent="0.2">
      <c r="CB1306" s="104"/>
      <c r="CC1306" s="104"/>
      <c r="CG1306" s="104"/>
      <c r="CH1306" s="104"/>
      <c r="CL1306" s="104"/>
      <c r="CN1306" s="104"/>
      <c r="CO1306" s="104"/>
      <c r="HG1306" s="107"/>
    </row>
    <row r="1307" spans="80:215" x14ac:dyDescent="0.2">
      <c r="CB1307" s="104"/>
      <c r="CC1307" s="104"/>
      <c r="CG1307" s="104"/>
      <c r="CH1307" s="104"/>
      <c r="CL1307" s="104"/>
      <c r="CN1307" s="104"/>
      <c r="CO1307" s="104"/>
      <c r="HG1307" s="107"/>
    </row>
    <row r="1308" spans="80:215" x14ac:dyDescent="0.2">
      <c r="CB1308" s="104"/>
      <c r="CC1308" s="104"/>
      <c r="CG1308" s="104"/>
      <c r="CH1308" s="104"/>
      <c r="CL1308" s="104"/>
      <c r="CN1308" s="104"/>
      <c r="CO1308" s="104"/>
      <c r="HG1308" s="107"/>
    </row>
    <row r="1309" spans="80:215" x14ac:dyDescent="0.2">
      <c r="CB1309" s="104"/>
      <c r="CC1309" s="104"/>
      <c r="CG1309" s="104"/>
      <c r="CH1309" s="104"/>
      <c r="CL1309" s="104"/>
      <c r="CN1309" s="104"/>
      <c r="CO1309" s="104"/>
      <c r="HG1309" s="107"/>
    </row>
    <row r="1310" spans="80:215" x14ac:dyDescent="0.2">
      <c r="CB1310" s="104"/>
      <c r="CC1310" s="104"/>
      <c r="CG1310" s="104"/>
      <c r="CH1310" s="104"/>
      <c r="CL1310" s="104"/>
      <c r="CN1310" s="104"/>
      <c r="CO1310" s="104"/>
      <c r="HG1310" s="107"/>
    </row>
    <row r="1311" spans="80:215" x14ac:dyDescent="0.2">
      <c r="CB1311" s="104"/>
      <c r="CC1311" s="104"/>
      <c r="CG1311" s="104"/>
      <c r="CH1311" s="104"/>
      <c r="CL1311" s="104"/>
      <c r="CN1311" s="104"/>
      <c r="CO1311" s="104"/>
      <c r="HG1311" s="107"/>
    </row>
    <row r="1312" spans="80:215" x14ac:dyDescent="0.2">
      <c r="CB1312" s="104"/>
      <c r="CC1312" s="104"/>
      <c r="CG1312" s="104"/>
      <c r="CH1312" s="104"/>
      <c r="CL1312" s="104"/>
      <c r="CN1312" s="104"/>
      <c r="CO1312" s="104"/>
      <c r="HG1312" s="107"/>
    </row>
    <row r="1313" spans="80:215" x14ac:dyDescent="0.2">
      <c r="CB1313" s="104"/>
      <c r="CC1313" s="104"/>
      <c r="CG1313" s="104"/>
      <c r="CH1313" s="104"/>
      <c r="CL1313" s="104"/>
      <c r="CN1313" s="104"/>
      <c r="CO1313" s="104"/>
      <c r="HG1313" s="107"/>
    </row>
    <row r="1314" spans="80:215" x14ac:dyDescent="0.2">
      <c r="CB1314" s="104"/>
      <c r="CC1314" s="104"/>
      <c r="CG1314" s="104"/>
      <c r="CH1314" s="104"/>
      <c r="CL1314" s="104"/>
      <c r="CN1314" s="104"/>
      <c r="CO1314" s="104"/>
      <c r="HG1314" s="107"/>
    </row>
    <row r="1315" spans="80:215" x14ac:dyDescent="0.2">
      <c r="CB1315" s="104"/>
      <c r="CC1315" s="104"/>
      <c r="CG1315" s="104"/>
      <c r="CH1315" s="104"/>
      <c r="CL1315" s="104"/>
      <c r="CN1315" s="104"/>
      <c r="CO1315" s="104"/>
      <c r="HG1315" s="107"/>
    </row>
    <row r="1316" spans="80:215" x14ac:dyDescent="0.2">
      <c r="CB1316" s="104"/>
      <c r="CC1316" s="104"/>
      <c r="CG1316" s="104"/>
      <c r="CH1316" s="104"/>
      <c r="CL1316" s="104"/>
      <c r="CN1316" s="104"/>
      <c r="CO1316" s="104"/>
      <c r="HG1316" s="107"/>
    </row>
    <row r="1317" spans="80:215" x14ac:dyDescent="0.2">
      <c r="CB1317" s="104"/>
      <c r="CC1317" s="104"/>
      <c r="CG1317" s="104"/>
      <c r="CH1317" s="104"/>
      <c r="CL1317" s="104"/>
      <c r="CN1317" s="104"/>
      <c r="CO1317" s="104"/>
      <c r="HG1317" s="107"/>
    </row>
    <row r="1318" spans="80:215" x14ac:dyDescent="0.2">
      <c r="CB1318" s="104"/>
      <c r="CC1318" s="104"/>
      <c r="CG1318" s="104"/>
      <c r="CH1318" s="104"/>
      <c r="CL1318" s="104"/>
      <c r="CN1318" s="104"/>
      <c r="CO1318" s="104"/>
      <c r="HG1318" s="107"/>
    </row>
    <row r="1319" spans="80:215" x14ac:dyDescent="0.2">
      <c r="CB1319" s="104"/>
      <c r="CC1319" s="104"/>
      <c r="CG1319" s="104"/>
      <c r="CH1319" s="104"/>
      <c r="CL1319" s="104"/>
      <c r="CN1319" s="104"/>
      <c r="CO1319" s="104"/>
      <c r="HG1319" s="107"/>
    </row>
    <row r="1320" spans="80:215" x14ac:dyDescent="0.2">
      <c r="CB1320" s="104"/>
      <c r="CC1320" s="104"/>
      <c r="CG1320" s="104"/>
      <c r="CH1320" s="104"/>
      <c r="CL1320" s="104"/>
      <c r="CN1320" s="104"/>
      <c r="CO1320" s="104"/>
      <c r="HG1320" s="107"/>
    </row>
    <row r="1321" spans="80:215" x14ac:dyDescent="0.2">
      <c r="CB1321" s="104"/>
      <c r="CC1321" s="104"/>
      <c r="CG1321" s="104"/>
      <c r="CH1321" s="104"/>
      <c r="CL1321" s="104"/>
      <c r="CN1321" s="104"/>
      <c r="CO1321" s="104"/>
      <c r="HG1321" s="107"/>
    </row>
    <row r="1322" spans="80:215" x14ac:dyDescent="0.2">
      <c r="CB1322" s="104"/>
      <c r="CC1322" s="104"/>
      <c r="CG1322" s="104"/>
      <c r="CH1322" s="104"/>
      <c r="CL1322" s="104"/>
      <c r="CN1322" s="104"/>
      <c r="CO1322" s="104"/>
      <c r="HG1322" s="107"/>
    </row>
    <row r="1323" spans="80:215" x14ac:dyDescent="0.2">
      <c r="CB1323" s="104"/>
      <c r="CC1323" s="104"/>
      <c r="CG1323" s="104"/>
      <c r="CH1323" s="104"/>
      <c r="CL1323" s="104"/>
      <c r="CN1323" s="104"/>
      <c r="CO1323" s="104"/>
      <c r="HG1323" s="107"/>
    </row>
    <row r="1324" spans="80:215" x14ac:dyDescent="0.2">
      <c r="CB1324" s="104"/>
      <c r="CC1324" s="104"/>
      <c r="CG1324" s="104"/>
      <c r="CH1324" s="104"/>
      <c r="CL1324" s="104"/>
      <c r="CN1324" s="104"/>
      <c r="CO1324" s="104"/>
      <c r="HG1324" s="107"/>
    </row>
    <row r="1325" spans="80:215" x14ac:dyDescent="0.2">
      <c r="CB1325" s="104"/>
      <c r="CC1325" s="104"/>
      <c r="CG1325" s="104"/>
      <c r="CH1325" s="104"/>
      <c r="CL1325" s="104"/>
      <c r="CN1325" s="104"/>
      <c r="CO1325" s="104"/>
      <c r="HG1325" s="107"/>
    </row>
    <row r="1326" spans="80:215" x14ac:dyDescent="0.2">
      <c r="CB1326" s="104"/>
      <c r="CC1326" s="104"/>
      <c r="CG1326" s="104"/>
      <c r="CH1326" s="104"/>
      <c r="CL1326" s="104"/>
      <c r="CN1326" s="104"/>
      <c r="CO1326" s="104"/>
      <c r="HG1326" s="107"/>
    </row>
    <row r="1327" spans="80:215" x14ac:dyDescent="0.2">
      <c r="CB1327" s="104"/>
      <c r="CC1327" s="104"/>
      <c r="CG1327" s="104"/>
      <c r="CH1327" s="104"/>
      <c r="CL1327" s="104"/>
      <c r="CN1327" s="104"/>
      <c r="CO1327" s="104"/>
      <c r="HG1327" s="107"/>
    </row>
    <row r="1328" spans="80:215" x14ac:dyDescent="0.2">
      <c r="CB1328" s="104"/>
      <c r="CC1328" s="104"/>
      <c r="CG1328" s="104"/>
      <c r="CH1328" s="104"/>
      <c r="CL1328" s="104"/>
      <c r="CN1328" s="104"/>
      <c r="CO1328" s="104"/>
      <c r="HG1328" s="107"/>
    </row>
    <row r="1329" spans="80:215" x14ac:dyDescent="0.2">
      <c r="CB1329" s="104"/>
      <c r="CC1329" s="104"/>
      <c r="CG1329" s="104"/>
      <c r="CH1329" s="104"/>
      <c r="CL1329" s="104"/>
      <c r="CN1329" s="104"/>
      <c r="CO1329" s="104"/>
      <c r="HG1329" s="107"/>
    </row>
    <row r="1330" spans="80:215" x14ac:dyDescent="0.2">
      <c r="CB1330" s="104"/>
      <c r="CC1330" s="104"/>
      <c r="CG1330" s="104"/>
      <c r="CH1330" s="104"/>
      <c r="CL1330" s="104"/>
      <c r="CN1330" s="104"/>
      <c r="CO1330" s="104"/>
      <c r="HG1330" s="107"/>
    </row>
    <row r="1331" spans="80:215" x14ac:dyDescent="0.2">
      <c r="CB1331" s="104"/>
      <c r="CC1331" s="104"/>
      <c r="CG1331" s="104"/>
      <c r="CH1331" s="104"/>
      <c r="CL1331" s="104"/>
      <c r="CN1331" s="104"/>
      <c r="CO1331" s="104"/>
      <c r="HG1331" s="107"/>
    </row>
    <row r="1332" spans="80:215" x14ac:dyDescent="0.2">
      <c r="CB1332" s="104"/>
      <c r="CC1332" s="104"/>
      <c r="CG1332" s="104"/>
      <c r="CH1332" s="104"/>
      <c r="CL1332" s="104"/>
      <c r="CN1332" s="104"/>
      <c r="CO1332" s="104"/>
      <c r="HG1332" s="107"/>
    </row>
    <row r="1333" spans="80:215" x14ac:dyDescent="0.2">
      <c r="CB1333" s="104"/>
      <c r="CC1333" s="104"/>
      <c r="CG1333" s="104"/>
      <c r="CH1333" s="104"/>
      <c r="CL1333" s="104"/>
      <c r="CN1333" s="104"/>
      <c r="CO1333" s="104"/>
      <c r="HG1333" s="107"/>
    </row>
    <row r="1334" spans="80:215" x14ac:dyDescent="0.2">
      <c r="CB1334" s="104"/>
      <c r="CC1334" s="104"/>
      <c r="CG1334" s="104"/>
      <c r="CH1334" s="104"/>
      <c r="CL1334" s="104"/>
      <c r="CN1334" s="104"/>
      <c r="CO1334" s="104"/>
      <c r="HG1334" s="107"/>
    </row>
    <row r="1335" spans="80:215" x14ac:dyDescent="0.2">
      <c r="CB1335" s="104"/>
      <c r="CC1335" s="104"/>
      <c r="CG1335" s="104"/>
      <c r="CH1335" s="104"/>
      <c r="CL1335" s="104"/>
      <c r="CN1335" s="104"/>
      <c r="CO1335" s="104"/>
      <c r="HG1335" s="107"/>
    </row>
    <row r="1336" spans="80:215" x14ac:dyDescent="0.2">
      <c r="CB1336" s="104"/>
      <c r="CC1336" s="104"/>
      <c r="CG1336" s="104"/>
      <c r="CH1336" s="104"/>
      <c r="CL1336" s="104"/>
      <c r="CN1336" s="104"/>
      <c r="CO1336" s="104"/>
      <c r="HG1336" s="107"/>
    </row>
    <row r="1337" spans="80:215" x14ac:dyDescent="0.2">
      <c r="CB1337" s="104"/>
      <c r="CC1337" s="104"/>
      <c r="CG1337" s="104"/>
      <c r="CH1337" s="104"/>
      <c r="CL1337" s="104"/>
      <c r="CN1337" s="104"/>
      <c r="CO1337" s="104"/>
      <c r="HG1337" s="107"/>
    </row>
    <row r="1338" spans="80:215" x14ac:dyDescent="0.2">
      <c r="CB1338" s="104"/>
      <c r="CC1338" s="104"/>
      <c r="CG1338" s="104"/>
      <c r="CH1338" s="104"/>
      <c r="CL1338" s="104"/>
      <c r="CN1338" s="104"/>
      <c r="CO1338" s="104"/>
      <c r="HG1338" s="107"/>
    </row>
    <row r="1339" spans="80:215" x14ac:dyDescent="0.2">
      <c r="CB1339" s="104"/>
      <c r="CC1339" s="104"/>
      <c r="CG1339" s="104"/>
      <c r="CH1339" s="104"/>
      <c r="CL1339" s="104"/>
      <c r="CN1339" s="104"/>
      <c r="CO1339" s="104"/>
      <c r="HG1339" s="107"/>
    </row>
    <row r="1340" spans="80:215" x14ac:dyDescent="0.2">
      <c r="CB1340" s="104"/>
      <c r="CC1340" s="104"/>
      <c r="CG1340" s="104"/>
      <c r="CH1340" s="104"/>
      <c r="CL1340" s="104"/>
      <c r="CN1340" s="104"/>
      <c r="CO1340" s="104"/>
      <c r="HG1340" s="107"/>
    </row>
    <row r="1341" spans="80:215" x14ac:dyDescent="0.2">
      <c r="CB1341" s="104"/>
      <c r="CC1341" s="104"/>
      <c r="CG1341" s="104"/>
      <c r="CH1341" s="104"/>
      <c r="CL1341" s="104"/>
      <c r="CN1341" s="104"/>
      <c r="CO1341" s="104"/>
      <c r="HG1341" s="107"/>
    </row>
    <row r="1342" spans="80:215" x14ac:dyDescent="0.2">
      <c r="CB1342" s="104"/>
      <c r="CC1342" s="104"/>
      <c r="CG1342" s="104"/>
      <c r="CH1342" s="104"/>
      <c r="CL1342" s="104"/>
      <c r="CN1342" s="104"/>
      <c r="CO1342" s="104"/>
      <c r="HG1342" s="107"/>
    </row>
    <row r="1343" spans="80:215" x14ac:dyDescent="0.2">
      <c r="CB1343" s="104"/>
      <c r="CC1343" s="104"/>
      <c r="CG1343" s="104"/>
      <c r="CH1343" s="104"/>
      <c r="CL1343" s="104"/>
      <c r="CN1343" s="104"/>
      <c r="CO1343" s="104"/>
      <c r="HG1343" s="107"/>
    </row>
    <row r="1344" spans="80:215" x14ac:dyDescent="0.2">
      <c r="CB1344" s="104"/>
      <c r="CC1344" s="104"/>
      <c r="CG1344" s="104"/>
      <c r="CH1344" s="104"/>
      <c r="CL1344" s="104"/>
      <c r="CN1344" s="104"/>
      <c r="CO1344" s="104"/>
      <c r="HG1344" s="107"/>
    </row>
    <row r="1345" spans="80:215" x14ac:dyDescent="0.2">
      <c r="CB1345" s="104"/>
      <c r="CC1345" s="104"/>
      <c r="CG1345" s="104"/>
      <c r="CH1345" s="104"/>
      <c r="CL1345" s="104"/>
      <c r="CN1345" s="104"/>
      <c r="CO1345" s="104"/>
      <c r="HG1345" s="107"/>
    </row>
    <row r="1346" spans="80:215" x14ac:dyDescent="0.2">
      <c r="CB1346" s="104"/>
      <c r="CC1346" s="104"/>
      <c r="CG1346" s="104"/>
      <c r="CH1346" s="104"/>
      <c r="CL1346" s="104"/>
      <c r="CN1346" s="104"/>
      <c r="CO1346" s="104"/>
      <c r="HG1346" s="107"/>
    </row>
    <row r="1347" spans="80:215" x14ac:dyDescent="0.2">
      <c r="CB1347" s="104"/>
      <c r="CC1347" s="104"/>
      <c r="CG1347" s="104"/>
      <c r="CH1347" s="104"/>
      <c r="CL1347" s="104"/>
      <c r="CN1347" s="104"/>
      <c r="CO1347" s="104"/>
      <c r="HG1347" s="107"/>
    </row>
    <row r="1348" spans="80:215" x14ac:dyDescent="0.2">
      <c r="CB1348" s="104"/>
      <c r="CC1348" s="104"/>
      <c r="CG1348" s="104"/>
      <c r="CH1348" s="104"/>
      <c r="CL1348" s="104"/>
      <c r="CN1348" s="104"/>
      <c r="CO1348" s="104"/>
      <c r="HG1348" s="107"/>
    </row>
    <row r="1349" spans="80:215" x14ac:dyDescent="0.2">
      <c r="CB1349" s="104"/>
      <c r="CC1349" s="104"/>
      <c r="CG1349" s="104"/>
      <c r="CH1349" s="104"/>
      <c r="CL1349" s="104"/>
      <c r="CN1349" s="104"/>
      <c r="CO1349" s="104"/>
      <c r="HG1349" s="107"/>
    </row>
    <row r="1350" spans="80:215" x14ac:dyDescent="0.2">
      <c r="CB1350" s="104"/>
      <c r="CC1350" s="104"/>
      <c r="CG1350" s="104"/>
      <c r="CH1350" s="104"/>
      <c r="CL1350" s="104"/>
      <c r="CN1350" s="104"/>
      <c r="CO1350" s="104"/>
      <c r="HG1350" s="107"/>
    </row>
    <row r="1351" spans="80:215" x14ac:dyDescent="0.2">
      <c r="CB1351" s="104"/>
      <c r="CC1351" s="104"/>
      <c r="CG1351" s="104"/>
      <c r="CH1351" s="104"/>
      <c r="CL1351" s="104"/>
      <c r="CN1351" s="104"/>
      <c r="CO1351" s="104"/>
      <c r="HG1351" s="107"/>
    </row>
    <row r="1352" spans="80:215" x14ac:dyDescent="0.2">
      <c r="CB1352" s="104"/>
      <c r="CC1352" s="104"/>
      <c r="CG1352" s="104"/>
      <c r="CH1352" s="104"/>
      <c r="CL1352" s="104"/>
      <c r="CN1352" s="104"/>
      <c r="CO1352" s="104"/>
      <c r="HG1352" s="107"/>
    </row>
    <row r="1353" spans="80:215" x14ac:dyDescent="0.2">
      <c r="CB1353" s="104"/>
      <c r="CC1353" s="104"/>
      <c r="CG1353" s="104"/>
      <c r="CH1353" s="104"/>
      <c r="CL1353" s="104"/>
      <c r="CN1353" s="104"/>
      <c r="CO1353" s="104"/>
      <c r="HG1353" s="107"/>
    </row>
    <row r="1354" spans="80:215" x14ac:dyDescent="0.2">
      <c r="CB1354" s="104"/>
      <c r="CC1354" s="104"/>
      <c r="CG1354" s="104"/>
      <c r="CH1354" s="104"/>
      <c r="CL1354" s="104"/>
      <c r="CN1354" s="104"/>
      <c r="CO1354" s="104"/>
      <c r="HG1354" s="107"/>
    </row>
    <row r="1355" spans="80:215" x14ac:dyDescent="0.2">
      <c r="CB1355" s="104"/>
      <c r="CC1355" s="104"/>
      <c r="CG1355" s="104"/>
      <c r="CH1355" s="104"/>
      <c r="CL1355" s="104"/>
      <c r="CN1355" s="104"/>
      <c r="CO1355" s="104"/>
      <c r="HG1355" s="107"/>
    </row>
    <row r="1356" spans="80:215" x14ac:dyDescent="0.2">
      <c r="CB1356" s="104"/>
      <c r="CC1356" s="104"/>
      <c r="CG1356" s="104"/>
      <c r="CH1356" s="104"/>
      <c r="CL1356" s="104"/>
      <c r="CN1356" s="104"/>
      <c r="CO1356" s="104"/>
      <c r="HG1356" s="107"/>
    </row>
    <row r="1357" spans="80:215" x14ac:dyDescent="0.2">
      <c r="CB1357" s="104"/>
      <c r="CC1357" s="104"/>
      <c r="CG1357" s="104"/>
      <c r="CH1357" s="104"/>
      <c r="CL1357" s="104"/>
      <c r="CN1357" s="104"/>
      <c r="CO1357" s="104"/>
      <c r="HG1357" s="107"/>
    </row>
    <row r="1358" spans="80:215" x14ac:dyDescent="0.2">
      <c r="CB1358" s="104"/>
      <c r="CC1358" s="104"/>
      <c r="CG1358" s="104"/>
      <c r="CH1358" s="104"/>
      <c r="CL1358" s="104"/>
      <c r="CN1358" s="104"/>
      <c r="CO1358" s="104"/>
      <c r="HG1358" s="107"/>
    </row>
    <row r="1359" spans="80:215" x14ac:dyDescent="0.2">
      <c r="CB1359" s="104"/>
      <c r="CC1359" s="104"/>
      <c r="CG1359" s="104"/>
      <c r="CH1359" s="104"/>
      <c r="CL1359" s="104"/>
      <c r="CN1359" s="104"/>
      <c r="CO1359" s="104"/>
      <c r="HG1359" s="107"/>
    </row>
    <row r="1360" spans="80:215" x14ac:dyDescent="0.2">
      <c r="CB1360" s="104"/>
      <c r="CC1360" s="104"/>
      <c r="CG1360" s="104"/>
      <c r="CH1360" s="104"/>
      <c r="CL1360" s="104"/>
      <c r="CN1360" s="104"/>
      <c r="CO1360" s="104"/>
      <c r="HG1360" s="107"/>
    </row>
    <row r="1361" spans="80:215" x14ac:dyDescent="0.2">
      <c r="CB1361" s="104"/>
      <c r="CC1361" s="104"/>
      <c r="CG1361" s="104"/>
      <c r="CH1361" s="104"/>
      <c r="CL1361" s="104"/>
      <c r="CN1361" s="104"/>
      <c r="CO1361" s="104"/>
      <c r="HG1361" s="107"/>
    </row>
    <row r="1362" spans="80:215" x14ac:dyDescent="0.2">
      <c r="CB1362" s="104"/>
      <c r="CC1362" s="104"/>
      <c r="CG1362" s="104"/>
      <c r="CH1362" s="104"/>
      <c r="CL1362" s="104"/>
      <c r="CN1362" s="104"/>
      <c r="CO1362" s="104"/>
      <c r="HG1362" s="107"/>
    </row>
    <row r="1363" spans="80:215" x14ac:dyDescent="0.2">
      <c r="CB1363" s="104"/>
      <c r="CC1363" s="104"/>
      <c r="CG1363" s="104"/>
      <c r="CH1363" s="104"/>
      <c r="CL1363" s="104"/>
      <c r="CN1363" s="104"/>
      <c r="CO1363" s="104"/>
      <c r="HG1363" s="107"/>
    </row>
    <row r="1364" spans="80:215" x14ac:dyDescent="0.2">
      <c r="CB1364" s="104"/>
      <c r="CC1364" s="104"/>
      <c r="CG1364" s="104"/>
      <c r="CH1364" s="104"/>
      <c r="CL1364" s="104"/>
      <c r="CN1364" s="104"/>
      <c r="CO1364" s="104"/>
      <c r="HG1364" s="107"/>
    </row>
    <row r="1365" spans="80:215" x14ac:dyDescent="0.2">
      <c r="CB1365" s="104"/>
      <c r="CC1365" s="104"/>
      <c r="CG1365" s="104"/>
      <c r="CH1365" s="104"/>
      <c r="CL1365" s="104"/>
      <c r="CN1365" s="104"/>
      <c r="CO1365" s="104"/>
      <c r="HG1365" s="107"/>
    </row>
    <row r="1366" spans="80:215" x14ac:dyDescent="0.2">
      <c r="CB1366" s="104"/>
      <c r="CC1366" s="104"/>
      <c r="CG1366" s="104"/>
      <c r="CH1366" s="104"/>
      <c r="CL1366" s="104"/>
      <c r="CN1366" s="104"/>
      <c r="CO1366" s="104"/>
      <c r="HG1366" s="107"/>
    </row>
    <row r="1367" spans="80:215" x14ac:dyDescent="0.2">
      <c r="CB1367" s="104"/>
      <c r="CC1367" s="104"/>
      <c r="CG1367" s="104"/>
      <c r="CH1367" s="104"/>
      <c r="CL1367" s="104"/>
      <c r="CN1367" s="104"/>
      <c r="CO1367" s="104"/>
      <c r="HG1367" s="107"/>
    </row>
    <row r="1368" spans="80:215" x14ac:dyDescent="0.2">
      <c r="CB1368" s="104"/>
      <c r="CC1368" s="104"/>
      <c r="CG1368" s="104"/>
      <c r="CH1368" s="104"/>
      <c r="CL1368" s="104"/>
      <c r="CN1368" s="104"/>
      <c r="CO1368" s="104"/>
      <c r="HG1368" s="107"/>
    </row>
    <row r="1369" spans="80:215" x14ac:dyDescent="0.2">
      <c r="CB1369" s="104"/>
      <c r="CC1369" s="104"/>
      <c r="CG1369" s="104"/>
      <c r="CH1369" s="104"/>
      <c r="CL1369" s="104"/>
      <c r="CN1369" s="104"/>
      <c r="CO1369" s="104"/>
      <c r="HG1369" s="107"/>
    </row>
    <row r="1370" spans="80:215" x14ac:dyDescent="0.2">
      <c r="CB1370" s="104"/>
      <c r="CC1370" s="104"/>
      <c r="CG1370" s="104"/>
      <c r="CH1370" s="104"/>
      <c r="CL1370" s="104"/>
      <c r="CN1370" s="104"/>
      <c r="CO1370" s="104"/>
      <c r="HG1370" s="107"/>
    </row>
    <row r="1371" spans="80:215" x14ac:dyDescent="0.2">
      <c r="CB1371" s="104"/>
      <c r="CC1371" s="104"/>
      <c r="CG1371" s="104"/>
      <c r="CH1371" s="104"/>
      <c r="CL1371" s="104"/>
      <c r="CN1371" s="104"/>
      <c r="CO1371" s="104"/>
      <c r="HG1371" s="107"/>
    </row>
    <row r="1372" spans="80:215" x14ac:dyDescent="0.2">
      <c r="CB1372" s="104"/>
      <c r="CC1372" s="104"/>
      <c r="CG1372" s="104"/>
      <c r="CH1372" s="104"/>
      <c r="CL1372" s="104"/>
      <c r="CN1372" s="104"/>
      <c r="CO1372" s="104"/>
      <c r="HG1372" s="107"/>
    </row>
    <row r="1373" spans="80:215" x14ac:dyDescent="0.2">
      <c r="CB1373" s="104"/>
      <c r="CC1373" s="104"/>
      <c r="CG1373" s="104"/>
      <c r="CH1373" s="104"/>
      <c r="CL1373" s="104"/>
      <c r="CN1373" s="104"/>
      <c r="CO1373" s="104"/>
      <c r="HG1373" s="107"/>
    </row>
    <row r="1374" spans="80:215" x14ac:dyDescent="0.2">
      <c r="CB1374" s="104"/>
      <c r="CC1374" s="104"/>
      <c r="CG1374" s="104"/>
      <c r="CH1374" s="104"/>
      <c r="CL1374" s="104"/>
      <c r="CN1374" s="104"/>
      <c r="CO1374" s="104"/>
      <c r="HG1374" s="107"/>
    </row>
    <row r="1375" spans="80:215" x14ac:dyDescent="0.2">
      <c r="CB1375" s="104"/>
      <c r="CC1375" s="104"/>
      <c r="CG1375" s="104"/>
      <c r="CH1375" s="104"/>
      <c r="CL1375" s="104"/>
      <c r="CN1375" s="104"/>
      <c r="CO1375" s="104"/>
      <c r="HG1375" s="107"/>
    </row>
    <row r="1376" spans="80:215" x14ac:dyDescent="0.2">
      <c r="CB1376" s="104"/>
      <c r="CC1376" s="104"/>
      <c r="CG1376" s="104"/>
      <c r="CH1376" s="104"/>
      <c r="CL1376" s="104"/>
      <c r="CN1376" s="104"/>
      <c r="CO1376" s="104"/>
      <c r="HG1376" s="107"/>
    </row>
    <row r="1377" spans="80:215" x14ac:dyDescent="0.2">
      <c r="CB1377" s="104"/>
      <c r="CC1377" s="104"/>
      <c r="CG1377" s="104"/>
      <c r="CH1377" s="104"/>
      <c r="CL1377" s="104"/>
      <c r="CN1377" s="104"/>
      <c r="CO1377" s="104"/>
      <c r="HG1377" s="107"/>
    </row>
    <row r="1378" spans="80:215" x14ac:dyDescent="0.2">
      <c r="CB1378" s="104"/>
      <c r="CC1378" s="104"/>
      <c r="CG1378" s="104"/>
      <c r="CH1378" s="104"/>
      <c r="CL1378" s="104"/>
      <c r="CN1378" s="104"/>
      <c r="CO1378" s="104"/>
      <c r="HG1378" s="107"/>
    </row>
    <row r="1379" spans="80:215" x14ac:dyDescent="0.2">
      <c r="CB1379" s="104"/>
      <c r="CC1379" s="104"/>
      <c r="CG1379" s="104"/>
      <c r="CH1379" s="104"/>
      <c r="CL1379" s="104"/>
      <c r="CN1379" s="104"/>
      <c r="CO1379" s="104"/>
      <c r="HG1379" s="107"/>
    </row>
    <row r="1380" spans="80:215" x14ac:dyDescent="0.2">
      <c r="CB1380" s="104"/>
      <c r="CC1380" s="104"/>
      <c r="CG1380" s="104"/>
      <c r="CH1380" s="104"/>
      <c r="CL1380" s="104"/>
      <c r="CN1380" s="104"/>
      <c r="CO1380" s="104"/>
      <c r="HG1380" s="107"/>
    </row>
    <row r="1381" spans="80:215" x14ac:dyDescent="0.2">
      <c r="CB1381" s="104"/>
      <c r="CC1381" s="104"/>
      <c r="CG1381" s="104"/>
      <c r="CH1381" s="104"/>
      <c r="CL1381" s="104"/>
      <c r="CN1381" s="104"/>
      <c r="CO1381" s="104"/>
      <c r="HG1381" s="107"/>
    </row>
    <row r="1382" spans="80:215" x14ac:dyDescent="0.2">
      <c r="CB1382" s="104"/>
      <c r="CC1382" s="104"/>
      <c r="CG1382" s="104"/>
      <c r="CH1382" s="104"/>
      <c r="CL1382" s="104"/>
      <c r="CN1382" s="104"/>
      <c r="CO1382" s="104"/>
      <c r="HG1382" s="107"/>
    </row>
    <row r="1383" spans="80:215" x14ac:dyDescent="0.2">
      <c r="CB1383" s="104"/>
      <c r="CC1383" s="104"/>
      <c r="CG1383" s="104"/>
      <c r="CH1383" s="104"/>
      <c r="CL1383" s="104"/>
      <c r="CN1383" s="104"/>
      <c r="CO1383" s="104"/>
      <c r="HG1383" s="107"/>
    </row>
    <row r="1384" spans="80:215" x14ac:dyDescent="0.2">
      <c r="CB1384" s="104"/>
      <c r="CC1384" s="104"/>
      <c r="CG1384" s="104"/>
      <c r="CH1384" s="104"/>
      <c r="CL1384" s="104"/>
      <c r="CN1384" s="104"/>
      <c r="CO1384" s="104"/>
      <c r="HG1384" s="107"/>
    </row>
    <row r="1385" spans="80:215" x14ac:dyDescent="0.2">
      <c r="CB1385" s="104"/>
      <c r="CC1385" s="104"/>
      <c r="CG1385" s="104"/>
      <c r="CH1385" s="104"/>
      <c r="CL1385" s="104"/>
      <c r="CN1385" s="104"/>
      <c r="CO1385" s="104"/>
      <c r="HG1385" s="107"/>
    </row>
    <row r="1386" spans="80:215" x14ac:dyDescent="0.2">
      <c r="CB1386" s="104"/>
      <c r="CC1386" s="104"/>
      <c r="CG1386" s="104"/>
      <c r="CH1386" s="104"/>
      <c r="CL1386" s="104"/>
      <c r="CN1386" s="104"/>
      <c r="CO1386" s="104"/>
      <c r="HG1386" s="107"/>
    </row>
    <row r="1387" spans="80:215" x14ac:dyDescent="0.2">
      <c r="CB1387" s="104"/>
      <c r="CC1387" s="104"/>
      <c r="CG1387" s="104"/>
      <c r="CH1387" s="104"/>
      <c r="CL1387" s="104"/>
      <c r="CN1387" s="104"/>
      <c r="CO1387" s="104"/>
      <c r="HG1387" s="107"/>
    </row>
    <row r="1388" spans="80:215" x14ac:dyDescent="0.2">
      <c r="CB1388" s="104"/>
      <c r="CC1388" s="104"/>
      <c r="CG1388" s="104"/>
      <c r="CH1388" s="104"/>
      <c r="CL1388" s="104"/>
      <c r="CN1388" s="104"/>
      <c r="CO1388" s="104"/>
      <c r="HG1388" s="107"/>
    </row>
    <row r="1389" spans="80:215" x14ac:dyDescent="0.2">
      <c r="CB1389" s="104"/>
      <c r="CC1389" s="104"/>
      <c r="CG1389" s="104"/>
      <c r="CH1389" s="104"/>
      <c r="CL1389" s="104"/>
      <c r="CN1389" s="104"/>
      <c r="CO1389" s="104"/>
      <c r="HG1389" s="107"/>
    </row>
    <row r="1390" spans="80:215" x14ac:dyDescent="0.2">
      <c r="CB1390" s="104"/>
      <c r="CC1390" s="104"/>
      <c r="CG1390" s="104"/>
      <c r="CH1390" s="104"/>
      <c r="CL1390" s="104"/>
      <c r="CN1390" s="104"/>
      <c r="CO1390" s="104"/>
      <c r="HG1390" s="107"/>
    </row>
    <row r="1391" spans="80:215" x14ac:dyDescent="0.2">
      <c r="CB1391" s="104"/>
      <c r="CC1391" s="104"/>
      <c r="CG1391" s="104"/>
      <c r="CH1391" s="104"/>
      <c r="CL1391" s="104"/>
      <c r="CN1391" s="104"/>
      <c r="CO1391" s="104"/>
      <c r="HG1391" s="107"/>
    </row>
    <row r="1392" spans="80:215" x14ac:dyDescent="0.2">
      <c r="CB1392" s="104"/>
      <c r="CC1392" s="104"/>
      <c r="CG1392" s="104"/>
      <c r="CH1392" s="104"/>
      <c r="CL1392" s="104"/>
      <c r="CN1392" s="104"/>
      <c r="CO1392" s="104"/>
      <c r="HG1392" s="107"/>
    </row>
    <row r="1393" spans="80:215" x14ac:dyDescent="0.2">
      <c r="CB1393" s="104"/>
      <c r="CC1393" s="104"/>
      <c r="CG1393" s="104"/>
      <c r="CH1393" s="104"/>
      <c r="CL1393" s="104"/>
      <c r="CN1393" s="104"/>
      <c r="CO1393" s="104"/>
      <c r="HG1393" s="107"/>
    </row>
    <row r="1394" spans="80:215" x14ac:dyDescent="0.2">
      <c r="CB1394" s="104"/>
      <c r="CC1394" s="104"/>
      <c r="CG1394" s="104"/>
      <c r="CH1394" s="104"/>
      <c r="CL1394" s="104"/>
      <c r="CN1394" s="104"/>
      <c r="CO1394" s="104"/>
      <c r="HG1394" s="107"/>
    </row>
    <row r="1395" spans="80:215" x14ac:dyDescent="0.2">
      <c r="CB1395" s="104"/>
      <c r="CC1395" s="104"/>
      <c r="CG1395" s="104"/>
      <c r="CH1395" s="104"/>
      <c r="CL1395" s="104"/>
      <c r="CN1395" s="104"/>
      <c r="CO1395" s="104"/>
      <c r="HG1395" s="107"/>
    </row>
    <row r="1396" spans="80:215" x14ac:dyDescent="0.2">
      <c r="CB1396" s="104"/>
      <c r="CC1396" s="104"/>
      <c r="CG1396" s="104"/>
      <c r="CH1396" s="104"/>
      <c r="CL1396" s="104"/>
      <c r="CN1396" s="104"/>
      <c r="CO1396" s="104"/>
      <c r="HG1396" s="107"/>
    </row>
    <row r="1397" spans="80:215" x14ac:dyDescent="0.2">
      <c r="CB1397" s="104"/>
      <c r="CC1397" s="104"/>
      <c r="CG1397" s="104"/>
      <c r="CH1397" s="104"/>
      <c r="CL1397" s="104"/>
      <c r="CN1397" s="104"/>
      <c r="CO1397" s="104"/>
      <c r="HG1397" s="107"/>
    </row>
    <row r="1398" spans="80:215" x14ac:dyDescent="0.2">
      <c r="CB1398" s="104"/>
      <c r="CC1398" s="104"/>
      <c r="CG1398" s="104"/>
      <c r="CH1398" s="104"/>
      <c r="CL1398" s="104"/>
      <c r="CN1398" s="104"/>
      <c r="CO1398" s="104"/>
      <c r="HG1398" s="107"/>
    </row>
    <row r="1399" spans="80:215" x14ac:dyDescent="0.2">
      <c r="CB1399" s="104"/>
      <c r="CC1399" s="104"/>
      <c r="CG1399" s="104"/>
      <c r="CH1399" s="104"/>
      <c r="CL1399" s="104"/>
      <c r="CN1399" s="104"/>
      <c r="CO1399" s="104"/>
      <c r="HG1399" s="107"/>
    </row>
    <row r="1400" spans="80:215" x14ac:dyDescent="0.2">
      <c r="CB1400" s="104"/>
      <c r="CC1400" s="104"/>
      <c r="CG1400" s="104"/>
      <c r="CH1400" s="104"/>
      <c r="CL1400" s="104"/>
      <c r="CN1400" s="104"/>
      <c r="CO1400" s="104"/>
      <c r="HG1400" s="107"/>
    </row>
    <row r="1401" spans="80:215" x14ac:dyDescent="0.2">
      <c r="CB1401" s="104"/>
      <c r="CC1401" s="104"/>
      <c r="CG1401" s="104"/>
      <c r="CH1401" s="104"/>
      <c r="CL1401" s="104"/>
      <c r="CN1401" s="104"/>
      <c r="CO1401" s="104"/>
      <c r="HG1401" s="107"/>
    </row>
    <row r="1402" spans="80:215" x14ac:dyDescent="0.2">
      <c r="CB1402" s="104"/>
      <c r="CC1402" s="104"/>
      <c r="CG1402" s="104"/>
      <c r="CH1402" s="104"/>
      <c r="CL1402" s="104"/>
      <c r="CN1402" s="104"/>
      <c r="CO1402" s="104"/>
      <c r="HG1402" s="107"/>
    </row>
    <row r="1403" spans="80:215" x14ac:dyDescent="0.2">
      <c r="CB1403" s="104"/>
      <c r="CC1403" s="104"/>
      <c r="CG1403" s="104"/>
      <c r="CH1403" s="104"/>
      <c r="CL1403" s="104"/>
      <c r="CN1403" s="104"/>
      <c r="CO1403" s="104"/>
      <c r="HG1403" s="107"/>
    </row>
    <row r="1404" spans="80:215" x14ac:dyDescent="0.2">
      <c r="CB1404" s="104"/>
      <c r="CC1404" s="104"/>
      <c r="CG1404" s="104"/>
      <c r="CH1404" s="104"/>
      <c r="CL1404" s="104"/>
      <c r="CN1404" s="104"/>
      <c r="CO1404" s="104"/>
      <c r="HG1404" s="107"/>
    </row>
    <row r="1405" spans="80:215" x14ac:dyDescent="0.2">
      <c r="CB1405" s="104"/>
      <c r="CC1405" s="104"/>
      <c r="CG1405" s="104"/>
      <c r="CH1405" s="104"/>
      <c r="CL1405" s="104"/>
      <c r="CN1405" s="104"/>
      <c r="CO1405" s="104"/>
      <c r="HG1405" s="107"/>
    </row>
    <row r="1406" spans="80:215" x14ac:dyDescent="0.2">
      <c r="CB1406" s="104"/>
      <c r="CC1406" s="104"/>
      <c r="CG1406" s="104"/>
      <c r="CH1406" s="104"/>
      <c r="CL1406" s="104"/>
      <c r="CN1406" s="104"/>
      <c r="CO1406" s="104"/>
      <c r="HG1406" s="107"/>
    </row>
    <row r="1407" spans="80:215" x14ac:dyDescent="0.2">
      <c r="CB1407" s="104"/>
      <c r="CC1407" s="104"/>
      <c r="CG1407" s="104"/>
      <c r="CH1407" s="104"/>
      <c r="CL1407" s="104"/>
      <c r="CN1407" s="104"/>
      <c r="CO1407" s="104"/>
      <c r="HG1407" s="107"/>
    </row>
    <row r="1408" spans="80:215" x14ac:dyDescent="0.2">
      <c r="CB1408" s="104"/>
      <c r="CC1408" s="104"/>
      <c r="CG1408" s="104"/>
      <c r="CH1408" s="104"/>
      <c r="CL1408" s="104"/>
      <c r="CN1408" s="104"/>
      <c r="CO1408" s="104"/>
      <c r="HG1408" s="107"/>
    </row>
    <row r="1409" spans="80:215" x14ac:dyDescent="0.2">
      <c r="CB1409" s="104"/>
      <c r="CC1409" s="104"/>
      <c r="CG1409" s="104"/>
      <c r="CH1409" s="104"/>
      <c r="CL1409" s="104"/>
      <c r="CN1409" s="104"/>
      <c r="CO1409" s="104"/>
      <c r="HG1409" s="107"/>
    </row>
    <row r="1410" spans="80:215" x14ac:dyDescent="0.2">
      <c r="CB1410" s="104"/>
      <c r="CC1410" s="104"/>
      <c r="CG1410" s="104"/>
      <c r="CH1410" s="104"/>
      <c r="CL1410" s="104"/>
      <c r="CN1410" s="104"/>
      <c r="CO1410" s="104"/>
      <c r="HG1410" s="107"/>
    </row>
    <row r="1411" spans="80:215" x14ac:dyDescent="0.2">
      <c r="CB1411" s="104"/>
      <c r="CC1411" s="104"/>
      <c r="CG1411" s="104"/>
      <c r="CH1411" s="104"/>
      <c r="CL1411" s="104"/>
      <c r="CN1411" s="104"/>
      <c r="CO1411" s="104"/>
      <c r="HG1411" s="107"/>
    </row>
    <row r="1412" spans="80:215" x14ac:dyDescent="0.2">
      <c r="CB1412" s="104"/>
      <c r="CC1412" s="104"/>
      <c r="CG1412" s="104"/>
      <c r="CH1412" s="104"/>
      <c r="CL1412" s="104"/>
      <c r="CN1412" s="104"/>
      <c r="CO1412" s="104"/>
      <c r="HG1412" s="107"/>
    </row>
    <row r="1413" spans="80:215" x14ac:dyDescent="0.2">
      <c r="CB1413" s="104"/>
      <c r="CC1413" s="104"/>
      <c r="CG1413" s="104"/>
      <c r="CH1413" s="104"/>
      <c r="CL1413" s="104"/>
      <c r="CN1413" s="104"/>
      <c r="CO1413" s="104"/>
      <c r="HG1413" s="107"/>
    </row>
    <row r="1414" spans="80:215" x14ac:dyDescent="0.2">
      <c r="CB1414" s="104"/>
      <c r="CC1414" s="104"/>
      <c r="CG1414" s="104"/>
      <c r="CH1414" s="104"/>
      <c r="CL1414" s="104"/>
      <c r="CN1414" s="104"/>
      <c r="CO1414" s="104"/>
      <c r="HG1414" s="107"/>
    </row>
    <row r="1415" spans="80:215" x14ac:dyDescent="0.2">
      <c r="CB1415" s="104"/>
      <c r="CC1415" s="104"/>
      <c r="CG1415" s="104"/>
      <c r="CH1415" s="104"/>
      <c r="CL1415" s="104"/>
      <c r="CN1415" s="104"/>
      <c r="CO1415" s="104"/>
      <c r="HG1415" s="107"/>
    </row>
    <row r="1416" spans="80:215" x14ac:dyDescent="0.2">
      <c r="CB1416" s="104"/>
      <c r="CC1416" s="104"/>
      <c r="CG1416" s="104"/>
      <c r="CH1416" s="104"/>
      <c r="CL1416" s="104"/>
      <c r="CN1416" s="104"/>
      <c r="CO1416" s="104"/>
      <c r="HG1416" s="107"/>
    </row>
    <row r="1417" spans="80:215" x14ac:dyDescent="0.2">
      <c r="CB1417" s="104"/>
      <c r="CC1417" s="104"/>
      <c r="CG1417" s="104"/>
      <c r="CH1417" s="104"/>
      <c r="CL1417" s="104"/>
      <c r="CN1417" s="104"/>
      <c r="CO1417" s="104"/>
      <c r="HG1417" s="107"/>
    </row>
    <row r="1418" spans="80:215" x14ac:dyDescent="0.2">
      <c r="CB1418" s="104"/>
      <c r="CC1418" s="104"/>
      <c r="CG1418" s="104"/>
      <c r="CH1418" s="104"/>
      <c r="CL1418" s="104"/>
      <c r="CN1418" s="104"/>
      <c r="CO1418" s="104"/>
      <c r="HG1418" s="107"/>
    </row>
    <row r="1419" spans="80:215" x14ac:dyDescent="0.2">
      <c r="CB1419" s="104"/>
      <c r="CC1419" s="104"/>
      <c r="CG1419" s="104"/>
      <c r="CH1419" s="104"/>
      <c r="CL1419" s="104"/>
      <c r="CN1419" s="104"/>
      <c r="CO1419" s="104"/>
      <c r="HG1419" s="107"/>
    </row>
    <row r="1420" spans="80:215" x14ac:dyDescent="0.2">
      <c r="CB1420" s="104"/>
      <c r="CC1420" s="104"/>
      <c r="CG1420" s="104"/>
      <c r="CH1420" s="104"/>
      <c r="CL1420" s="104"/>
      <c r="CN1420" s="104"/>
      <c r="CO1420" s="104"/>
      <c r="HG1420" s="107"/>
    </row>
    <row r="1421" spans="80:215" x14ac:dyDescent="0.2">
      <c r="CB1421" s="104"/>
      <c r="CC1421" s="104"/>
      <c r="CG1421" s="104"/>
      <c r="CH1421" s="104"/>
      <c r="CL1421" s="104"/>
      <c r="CN1421" s="104"/>
      <c r="CO1421" s="104"/>
      <c r="HG1421" s="107"/>
    </row>
    <row r="1422" spans="80:215" x14ac:dyDescent="0.2">
      <c r="CB1422" s="104"/>
      <c r="CC1422" s="104"/>
      <c r="CG1422" s="104"/>
      <c r="CH1422" s="104"/>
      <c r="CL1422" s="104"/>
      <c r="CN1422" s="104"/>
      <c r="CO1422" s="104"/>
      <c r="HG1422" s="107"/>
    </row>
    <row r="1423" spans="80:215" x14ac:dyDescent="0.2">
      <c r="CB1423" s="104"/>
      <c r="CC1423" s="104"/>
      <c r="CG1423" s="104"/>
      <c r="CH1423" s="104"/>
      <c r="CL1423" s="104"/>
      <c r="CN1423" s="104"/>
      <c r="CO1423" s="104"/>
      <c r="HG1423" s="107"/>
    </row>
    <row r="1424" spans="80:215" x14ac:dyDescent="0.2">
      <c r="CB1424" s="104"/>
      <c r="CC1424" s="104"/>
      <c r="CG1424" s="104"/>
      <c r="CH1424" s="104"/>
      <c r="CL1424" s="104"/>
      <c r="CN1424" s="104"/>
      <c r="CO1424" s="104"/>
      <c r="HG1424" s="107"/>
    </row>
    <row r="1425" spans="80:215" x14ac:dyDescent="0.2">
      <c r="CB1425" s="104"/>
      <c r="CC1425" s="104"/>
      <c r="CG1425" s="104"/>
      <c r="CH1425" s="104"/>
      <c r="CL1425" s="104"/>
      <c r="CN1425" s="104"/>
      <c r="CO1425" s="104"/>
      <c r="HG1425" s="107"/>
    </row>
    <row r="1426" spans="80:215" x14ac:dyDescent="0.2">
      <c r="CB1426" s="104"/>
      <c r="CC1426" s="104"/>
      <c r="CG1426" s="104"/>
      <c r="CH1426" s="104"/>
      <c r="CL1426" s="104"/>
      <c r="CN1426" s="104"/>
      <c r="CO1426" s="104"/>
      <c r="HG1426" s="107"/>
    </row>
    <row r="1427" spans="80:215" x14ac:dyDescent="0.2">
      <c r="CB1427" s="104"/>
      <c r="CC1427" s="104"/>
      <c r="CG1427" s="104"/>
      <c r="CH1427" s="104"/>
      <c r="CL1427" s="104"/>
      <c r="CN1427" s="104"/>
      <c r="CO1427" s="104"/>
      <c r="HG1427" s="107"/>
    </row>
    <row r="1428" spans="80:215" x14ac:dyDescent="0.2">
      <c r="CB1428" s="104"/>
      <c r="CC1428" s="104"/>
      <c r="CG1428" s="104"/>
      <c r="CH1428" s="104"/>
      <c r="CL1428" s="104"/>
      <c r="CN1428" s="104"/>
      <c r="CO1428" s="104"/>
      <c r="HG1428" s="107"/>
    </row>
    <row r="1429" spans="80:215" x14ac:dyDescent="0.2">
      <c r="CB1429" s="104"/>
      <c r="CC1429" s="104"/>
      <c r="CG1429" s="104"/>
      <c r="CH1429" s="104"/>
      <c r="CL1429" s="104"/>
      <c r="CN1429" s="104"/>
      <c r="CO1429" s="104"/>
      <c r="HG1429" s="107"/>
    </row>
    <row r="1430" spans="80:215" x14ac:dyDescent="0.2">
      <c r="CB1430" s="104"/>
      <c r="CC1430" s="104"/>
      <c r="CG1430" s="104"/>
      <c r="CH1430" s="104"/>
      <c r="CL1430" s="104"/>
      <c r="CN1430" s="104"/>
      <c r="CO1430" s="104"/>
      <c r="HG1430" s="107"/>
    </row>
    <row r="1431" spans="80:215" x14ac:dyDescent="0.2">
      <c r="CB1431" s="104"/>
      <c r="CC1431" s="104"/>
      <c r="CG1431" s="104"/>
      <c r="CH1431" s="104"/>
      <c r="CL1431" s="104"/>
      <c r="CN1431" s="104"/>
      <c r="CO1431" s="104"/>
      <c r="HG1431" s="107"/>
    </row>
    <row r="1432" spans="80:215" x14ac:dyDescent="0.2">
      <c r="CB1432" s="104"/>
      <c r="CC1432" s="104"/>
      <c r="CG1432" s="104"/>
      <c r="CH1432" s="104"/>
      <c r="CL1432" s="104"/>
      <c r="CN1432" s="104"/>
      <c r="CO1432" s="104"/>
      <c r="HG1432" s="107"/>
    </row>
    <row r="1433" spans="80:215" x14ac:dyDescent="0.2">
      <c r="CB1433" s="104"/>
      <c r="CC1433" s="104"/>
      <c r="CG1433" s="104"/>
      <c r="CH1433" s="104"/>
      <c r="CL1433" s="104"/>
      <c r="CN1433" s="104"/>
      <c r="CO1433" s="104"/>
      <c r="HG1433" s="107"/>
    </row>
    <row r="1434" spans="80:215" x14ac:dyDescent="0.2">
      <c r="CB1434" s="104"/>
      <c r="CC1434" s="104"/>
      <c r="CG1434" s="104"/>
      <c r="CH1434" s="104"/>
      <c r="CL1434" s="104"/>
      <c r="CN1434" s="104"/>
      <c r="CO1434" s="104"/>
      <c r="HG1434" s="107"/>
    </row>
    <row r="1435" spans="80:215" x14ac:dyDescent="0.2">
      <c r="CB1435" s="104"/>
      <c r="CC1435" s="104"/>
      <c r="CG1435" s="104"/>
      <c r="CH1435" s="104"/>
      <c r="CL1435" s="104"/>
      <c r="CN1435" s="104"/>
      <c r="CO1435" s="104"/>
      <c r="HG1435" s="107"/>
    </row>
    <row r="1436" spans="80:215" x14ac:dyDescent="0.2">
      <c r="CB1436" s="104"/>
      <c r="CC1436" s="104"/>
      <c r="CG1436" s="104"/>
      <c r="CH1436" s="104"/>
      <c r="CL1436" s="104"/>
      <c r="CN1436" s="104"/>
      <c r="CO1436" s="104"/>
      <c r="HG1436" s="107"/>
    </row>
    <row r="1437" spans="80:215" x14ac:dyDescent="0.2">
      <c r="CB1437" s="104"/>
      <c r="CC1437" s="104"/>
      <c r="CG1437" s="104"/>
      <c r="CH1437" s="104"/>
      <c r="CL1437" s="104"/>
      <c r="CN1437" s="104"/>
      <c r="CO1437" s="104"/>
      <c r="HG1437" s="107"/>
    </row>
    <row r="1438" spans="80:215" x14ac:dyDescent="0.2">
      <c r="CB1438" s="104"/>
      <c r="CC1438" s="104"/>
      <c r="CG1438" s="104"/>
      <c r="CH1438" s="104"/>
      <c r="CL1438" s="104"/>
      <c r="CN1438" s="104"/>
      <c r="CO1438" s="104"/>
      <c r="HG1438" s="107"/>
    </row>
    <row r="1439" spans="80:215" x14ac:dyDescent="0.2">
      <c r="CB1439" s="104"/>
      <c r="CC1439" s="104"/>
      <c r="CG1439" s="104"/>
      <c r="CH1439" s="104"/>
      <c r="CL1439" s="104"/>
      <c r="CN1439" s="104"/>
      <c r="CO1439" s="104"/>
      <c r="HG1439" s="107"/>
    </row>
    <row r="1440" spans="80:215" x14ac:dyDescent="0.2">
      <c r="CB1440" s="104"/>
      <c r="CC1440" s="104"/>
      <c r="CG1440" s="104"/>
      <c r="CH1440" s="104"/>
      <c r="CL1440" s="104"/>
      <c r="CN1440" s="104"/>
      <c r="CO1440" s="104"/>
      <c r="HG1440" s="107"/>
    </row>
    <row r="1441" spans="80:215" x14ac:dyDescent="0.2">
      <c r="CB1441" s="104"/>
      <c r="CC1441" s="104"/>
      <c r="CG1441" s="104"/>
      <c r="CH1441" s="104"/>
      <c r="CL1441" s="104"/>
      <c r="CN1441" s="104"/>
      <c r="CO1441" s="104"/>
      <c r="HG1441" s="107"/>
    </row>
    <row r="1442" spans="80:215" x14ac:dyDescent="0.2">
      <c r="CB1442" s="104"/>
      <c r="CC1442" s="104"/>
      <c r="CG1442" s="104"/>
      <c r="CH1442" s="104"/>
      <c r="CL1442" s="104"/>
      <c r="CN1442" s="104"/>
      <c r="CO1442" s="104"/>
      <c r="HG1442" s="107"/>
    </row>
    <row r="1443" spans="80:215" x14ac:dyDescent="0.2">
      <c r="CB1443" s="104"/>
      <c r="CC1443" s="104"/>
      <c r="CG1443" s="104"/>
      <c r="CH1443" s="104"/>
      <c r="CL1443" s="104"/>
      <c r="CN1443" s="104"/>
      <c r="CO1443" s="104"/>
      <c r="HG1443" s="107"/>
    </row>
    <row r="1444" spans="80:215" x14ac:dyDescent="0.2">
      <c r="CB1444" s="104"/>
      <c r="CC1444" s="104"/>
      <c r="CG1444" s="104"/>
      <c r="CH1444" s="104"/>
      <c r="CL1444" s="104"/>
      <c r="CN1444" s="104"/>
      <c r="CO1444" s="104"/>
      <c r="HG1444" s="107"/>
    </row>
    <row r="1445" spans="80:215" x14ac:dyDescent="0.2">
      <c r="CB1445" s="104"/>
      <c r="CC1445" s="104"/>
      <c r="CG1445" s="104"/>
      <c r="CH1445" s="104"/>
      <c r="CL1445" s="104"/>
      <c r="CN1445" s="104"/>
      <c r="CO1445" s="104"/>
      <c r="HG1445" s="107"/>
    </row>
    <row r="1446" spans="80:215" x14ac:dyDescent="0.2">
      <c r="CB1446" s="104"/>
      <c r="CC1446" s="104"/>
      <c r="CG1446" s="104"/>
      <c r="CH1446" s="104"/>
      <c r="CL1446" s="104"/>
      <c r="CN1446" s="104"/>
      <c r="CO1446" s="104"/>
      <c r="HG1446" s="107"/>
    </row>
    <row r="1447" spans="80:215" x14ac:dyDescent="0.2">
      <c r="CB1447" s="104"/>
      <c r="CC1447" s="104"/>
      <c r="CG1447" s="104"/>
      <c r="CH1447" s="104"/>
      <c r="CL1447" s="104"/>
      <c r="CN1447" s="104"/>
      <c r="CO1447" s="104"/>
      <c r="HG1447" s="107"/>
    </row>
    <row r="1448" spans="80:215" x14ac:dyDescent="0.2">
      <c r="CB1448" s="104"/>
      <c r="CC1448" s="104"/>
      <c r="CG1448" s="104"/>
      <c r="CH1448" s="104"/>
      <c r="CL1448" s="104"/>
      <c r="CN1448" s="104"/>
      <c r="CO1448" s="104"/>
      <c r="HG1448" s="107"/>
    </row>
    <row r="1449" spans="80:215" x14ac:dyDescent="0.2">
      <c r="CB1449" s="104"/>
      <c r="CC1449" s="104"/>
      <c r="CG1449" s="104"/>
      <c r="CH1449" s="104"/>
      <c r="CL1449" s="104"/>
      <c r="CN1449" s="104"/>
      <c r="CO1449" s="104"/>
      <c r="HG1449" s="107"/>
    </row>
    <row r="1450" spans="80:215" x14ac:dyDescent="0.2">
      <c r="CB1450" s="104"/>
      <c r="CC1450" s="104"/>
      <c r="CG1450" s="104"/>
      <c r="CH1450" s="104"/>
      <c r="CL1450" s="104"/>
      <c r="CN1450" s="104"/>
      <c r="CO1450" s="104"/>
      <c r="HG1450" s="107"/>
    </row>
    <row r="1451" spans="80:215" x14ac:dyDescent="0.2">
      <c r="CB1451" s="104"/>
      <c r="CC1451" s="104"/>
      <c r="CG1451" s="104"/>
      <c r="CH1451" s="104"/>
      <c r="CL1451" s="104"/>
      <c r="CN1451" s="104"/>
      <c r="CO1451" s="104"/>
      <c r="HG1451" s="107"/>
    </row>
    <row r="1452" spans="80:215" x14ac:dyDescent="0.2">
      <c r="CB1452" s="104"/>
      <c r="CC1452" s="104"/>
      <c r="CG1452" s="104"/>
      <c r="CH1452" s="104"/>
      <c r="CL1452" s="104"/>
      <c r="CN1452" s="104"/>
      <c r="CO1452" s="104"/>
      <c r="HG1452" s="107"/>
    </row>
    <row r="1453" spans="80:215" x14ac:dyDescent="0.2">
      <c r="CB1453" s="104"/>
      <c r="CC1453" s="104"/>
      <c r="CG1453" s="104"/>
      <c r="CH1453" s="104"/>
      <c r="CL1453" s="104"/>
      <c r="CN1453" s="104"/>
      <c r="CO1453" s="104"/>
      <c r="HG1453" s="107"/>
    </row>
    <row r="1454" spans="80:215" x14ac:dyDescent="0.2">
      <c r="CB1454" s="104"/>
      <c r="CC1454" s="104"/>
      <c r="CG1454" s="104"/>
      <c r="CH1454" s="104"/>
      <c r="CL1454" s="104"/>
      <c r="CN1454" s="104"/>
      <c r="CO1454" s="104"/>
      <c r="HG1454" s="107"/>
    </row>
    <row r="1455" spans="80:215" x14ac:dyDescent="0.2">
      <c r="CB1455" s="104"/>
      <c r="CC1455" s="104"/>
      <c r="CG1455" s="104"/>
      <c r="CH1455" s="104"/>
      <c r="CL1455" s="104"/>
      <c r="CN1455" s="104"/>
      <c r="CO1455" s="104"/>
      <c r="HG1455" s="107"/>
    </row>
    <row r="1456" spans="80:215" x14ac:dyDescent="0.2">
      <c r="CB1456" s="104"/>
      <c r="CC1456" s="104"/>
      <c r="CG1456" s="104"/>
      <c r="CH1456" s="104"/>
      <c r="CL1456" s="104"/>
      <c r="CN1456" s="104"/>
      <c r="CO1456" s="104"/>
      <c r="HG1456" s="107"/>
    </row>
    <row r="1457" spans="80:215" x14ac:dyDescent="0.2">
      <c r="CB1457" s="104"/>
      <c r="CC1457" s="104"/>
      <c r="CG1457" s="104"/>
      <c r="CH1457" s="104"/>
      <c r="CL1457" s="104"/>
      <c r="CN1457" s="104"/>
      <c r="CO1457" s="104"/>
      <c r="HG1457" s="107"/>
    </row>
    <row r="1458" spans="80:215" x14ac:dyDescent="0.2">
      <c r="CB1458" s="104"/>
      <c r="CC1458" s="104"/>
      <c r="CG1458" s="104"/>
      <c r="CH1458" s="104"/>
      <c r="CL1458" s="104"/>
      <c r="CN1458" s="104"/>
      <c r="CO1458" s="104"/>
      <c r="HG1458" s="107"/>
    </row>
    <row r="1459" spans="80:215" x14ac:dyDescent="0.2">
      <c r="CB1459" s="104"/>
      <c r="CC1459" s="104"/>
      <c r="CG1459" s="104"/>
      <c r="CH1459" s="104"/>
      <c r="CL1459" s="104"/>
      <c r="CN1459" s="104"/>
      <c r="CO1459" s="104"/>
      <c r="HG1459" s="107"/>
    </row>
    <row r="1460" spans="80:215" x14ac:dyDescent="0.2">
      <c r="CB1460" s="104"/>
      <c r="CC1460" s="104"/>
      <c r="CG1460" s="104"/>
      <c r="CH1460" s="104"/>
      <c r="CL1460" s="104"/>
      <c r="CN1460" s="104"/>
      <c r="CO1460" s="104"/>
      <c r="HG1460" s="107"/>
    </row>
    <row r="1461" spans="80:215" x14ac:dyDescent="0.2">
      <c r="CB1461" s="104"/>
      <c r="CC1461" s="104"/>
      <c r="CG1461" s="104"/>
      <c r="CH1461" s="104"/>
      <c r="CL1461" s="104"/>
      <c r="CN1461" s="104"/>
      <c r="CO1461" s="104"/>
      <c r="HG1461" s="107"/>
    </row>
    <row r="1462" spans="80:215" x14ac:dyDescent="0.2">
      <c r="CB1462" s="104"/>
      <c r="CC1462" s="104"/>
      <c r="CG1462" s="104"/>
      <c r="CH1462" s="104"/>
      <c r="CL1462" s="104"/>
      <c r="CN1462" s="104"/>
      <c r="CO1462" s="104"/>
      <c r="HG1462" s="107"/>
    </row>
    <row r="1463" spans="80:215" x14ac:dyDescent="0.2">
      <c r="CB1463" s="104"/>
      <c r="CC1463" s="104"/>
      <c r="CG1463" s="104"/>
      <c r="CH1463" s="104"/>
      <c r="CL1463" s="104"/>
      <c r="CN1463" s="104"/>
      <c r="CO1463" s="104"/>
      <c r="HG1463" s="107"/>
    </row>
    <row r="1464" spans="80:215" x14ac:dyDescent="0.2">
      <c r="CB1464" s="104"/>
      <c r="CC1464" s="104"/>
      <c r="CG1464" s="104"/>
      <c r="CH1464" s="104"/>
      <c r="CL1464" s="104"/>
      <c r="CN1464" s="104"/>
      <c r="CO1464" s="104"/>
      <c r="HG1464" s="107"/>
    </row>
    <row r="1465" spans="80:215" x14ac:dyDescent="0.2">
      <c r="CB1465" s="104"/>
      <c r="CC1465" s="104"/>
      <c r="CG1465" s="104"/>
      <c r="CH1465" s="104"/>
      <c r="CL1465" s="104"/>
      <c r="CN1465" s="104"/>
      <c r="CO1465" s="104"/>
      <c r="HG1465" s="107"/>
    </row>
    <row r="1466" spans="80:215" x14ac:dyDescent="0.2">
      <c r="CB1466" s="104"/>
      <c r="CC1466" s="104"/>
      <c r="CG1466" s="104"/>
      <c r="CH1466" s="104"/>
      <c r="CL1466" s="104"/>
      <c r="CN1466" s="104"/>
      <c r="CO1466" s="104"/>
      <c r="HG1466" s="107"/>
    </row>
    <row r="1467" spans="80:215" x14ac:dyDescent="0.2">
      <c r="CB1467" s="104"/>
      <c r="CC1467" s="104"/>
      <c r="CG1467" s="104"/>
      <c r="CH1467" s="104"/>
      <c r="CL1467" s="104"/>
      <c r="CN1467" s="104"/>
      <c r="CO1467" s="104"/>
      <c r="HG1467" s="107"/>
    </row>
    <row r="1468" spans="80:215" x14ac:dyDescent="0.2">
      <c r="CB1468" s="104"/>
      <c r="CC1468" s="104"/>
      <c r="CG1468" s="104"/>
      <c r="CH1468" s="104"/>
      <c r="CL1468" s="104"/>
      <c r="CN1468" s="104"/>
      <c r="CO1468" s="104"/>
      <c r="HG1468" s="107"/>
    </row>
    <row r="1469" spans="80:215" x14ac:dyDescent="0.2">
      <c r="CB1469" s="104"/>
      <c r="CC1469" s="104"/>
      <c r="CG1469" s="104"/>
      <c r="CH1469" s="104"/>
      <c r="CL1469" s="104"/>
      <c r="CN1469" s="104"/>
      <c r="CO1469" s="104"/>
      <c r="HG1469" s="107"/>
    </row>
    <row r="1470" spans="80:215" x14ac:dyDescent="0.2">
      <c r="CB1470" s="104"/>
      <c r="CC1470" s="104"/>
      <c r="CG1470" s="104"/>
      <c r="CH1470" s="104"/>
      <c r="CL1470" s="104"/>
      <c r="CN1470" s="104"/>
      <c r="CO1470" s="104"/>
      <c r="HG1470" s="107"/>
    </row>
    <row r="1471" spans="80:215" x14ac:dyDescent="0.2">
      <c r="CB1471" s="104"/>
      <c r="CC1471" s="104"/>
      <c r="CG1471" s="104"/>
      <c r="CH1471" s="104"/>
      <c r="CL1471" s="104"/>
      <c r="CN1471" s="104"/>
      <c r="CO1471" s="104"/>
      <c r="HG1471" s="107"/>
    </row>
    <row r="1472" spans="80:215" x14ac:dyDescent="0.2">
      <c r="CB1472" s="104"/>
      <c r="CC1472" s="104"/>
      <c r="CG1472" s="104"/>
      <c r="CH1472" s="104"/>
      <c r="CL1472" s="104"/>
      <c r="CN1472" s="104"/>
      <c r="CO1472" s="104"/>
      <c r="HG1472" s="107"/>
    </row>
    <row r="1473" spans="80:215" x14ac:dyDescent="0.2">
      <c r="CB1473" s="104"/>
      <c r="CC1473" s="104"/>
      <c r="CG1473" s="104"/>
      <c r="CH1473" s="104"/>
      <c r="CL1473" s="104"/>
      <c r="CN1473" s="104"/>
      <c r="CO1473" s="104"/>
      <c r="HG1473" s="107"/>
    </row>
    <row r="1474" spans="80:215" x14ac:dyDescent="0.2">
      <c r="CB1474" s="104"/>
      <c r="CC1474" s="104"/>
      <c r="CG1474" s="104"/>
      <c r="CH1474" s="104"/>
      <c r="CL1474" s="104"/>
      <c r="CN1474" s="104"/>
      <c r="CO1474" s="104"/>
      <c r="HG1474" s="107"/>
    </row>
    <row r="1475" spans="80:215" x14ac:dyDescent="0.2">
      <c r="CB1475" s="104"/>
      <c r="CC1475" s="104"/>
      <c r="CG1475" s="104"/>
      <c r="CH1475" s="104"/>
      <c r="CL1475" s="104"/>
      <c r="CN1475" s="104"/>
      <c r="CO1475" s="104"/>
      <c r="HG1475" s="107"/>
    </row>
    <row r="1476" spans="80:215" x14ac:dyDescent="0.2">
      <c r="CB1476" s="104"/>
      <c r="CC1476" s="104"/>
      <c r="CG1476" s="104"/>
      <c r="CH1476" s="104"/>
      <c r="CL1476" s="104"/>
      <c r="CN1476" s="104"/>
      <c r="CO1476" s="104"/>
      <c r="HG1476" s="107"/>
    </row>
    <row r="1477" spans="80:215" x14ac:dyDescent="0.2">
      <c r="CB1477" s="104"/>
      <c r="CC1477" s="104"/>
      <c r="CG1477" s="104"/>
      <c r="CH1477" s="104"/>
      <c r="CL1477" s="104"/>
      <c r="CN1477" s="104"/>
      <c r="CO1477" s="104"/>
      <c r="HG1477" s="107"/>
    </row>
    <row r="1478" spans="80:215" x14ac:dyDescent="0.2">
      <c r="CB1478" s="104"/>
      <c r="CC1478" s="104"/>
      <c r="CG1478" s="104"/>
      <c r="CH1478" s="104"/>
      <c r="CL1478" s="104"/>
      <c r="CN1478" s="104"/>
      <c r="CO1478" s="104"/>
      <c r="HG1478" s="107"/>
    </row>
    <row r="1479" spans="80:215" x14ac:dyDescent="0.2">
      <c r="CB1479" s="104"/>
      <c r="CC1479" s="104"/>
      <c r="CG1479" s="104"/>
      <c r="CH1479" s="104"/>
      <c r="CL1479" s="104"/>
      <c r="CN1479" s="104"/>
      <c r="CO1479" s="104"/>
      <c r="HG1479" s="107"/>
    </row>
    <row r="1480" spans="80:215" x14ac:dyDescent="0.2">
      <c r="CB1480" s="104"/>
      <c r="CC1480" s="104"/>
      <c r="CG1480" s="104"/>
      <c r="CH1480" s="104"/>
      <c r="CL1480" s="104"/>
      <c r="CN1480" s="104"/>
      <c r="CO1480" s="104"/>
      <c r="HG1480" s="107"/>
    </row>
    <row r="1481" spans="80:215" x14ac:dyDescent="0.2">
      <c r="CB1481" s="104"/>
      <c r="CC1481" s="104"/>
      <c r="CG1481" s="104"/>
      <c r="CH1481" s="104"/>
      <c r="CL1481" s="104"/>
      <c r="CN1481" s="104"/>
      <c r="CO1481" s="104"/>
      <c r="HG1481" s="107"/>
    </row>
    <row r="1482" spans="80:215" x14ac:dyDescent="0.2">
      <c r="CB1482" s="104"/>
      <c r="CC1482" s="104"/>
      <c r="CG1482" s="104"/>
      <c r="CH1482" s="104"/>
      <c r="CL1482" s="104"/>
      <c r="CN1482" s="104"/>
      <c r="CO1482" s="104"/>
      <c r="HG1482" s="107"/>
    </row>
    <row r="1483" spans="80:215" x14ac:dyDescent="0.2">
      <c r="CB1483" s="104"/>
      <c r="CC1483" s="104"/>
      <c r="CG1483" s="104"/>
      <c r="CH1483" s="104"/>
      <c r="CL1483" s="104"/>
      <c r="CN1483" s="104"/>
      <c r="CO1483" s="104"/>
      <c r="HG1483" s="107"/>
    </row>
    <row r="1484" spans="80:215" x14ac:dyDescent="0.2">
      <c r="CB1484" s="104"/>
      <c r="CC1484" s="104"/>
      <c r="CG1484" s="104"/>
      <c r="CH1484" s="104"/>
      <c r="CL1484" s="104"/>
      <c r="CN1484" s="104"/>
      <c r="CO1484" s="104"/>
      <c r="HG1484" s="107"/>
    </row>
    <row r="1485" spans="80:215" x14ac:dyDescent="0.2">
      <c r="CB1485" s="104"/>
      <c r="CC1485" s="104"/>
      <c r="CG1485" s="104"/>
      <c r="CH1485" s="104"/>
      <c r="CL1485" s="104"/>
      <c r="CN1485" s="104"/>
      <c r="CO1485" s="104"/>
      <c r="HG1485" s="107"/>
    </row>
    <row r="1486" spans="80:215" x14ac:dyDescent="0.2">
      <c r="CB1486" s="104"/>
      <c r="CC1486" s="104"/>
      <c r="CG1486" s="104"/>
      <c r="CH1486" s="104"/>
      <c r="CL1486" s="104"/>
      <c r="CN1486" s="104"/>
      <c r="CO1486" s="104"/>
      <c r="HG1486" s="107"/>
    </row>
    <row r="1487" spans="80:215" x14ac:dyDescent="0.2">
      <c r="CB1487" s="104"/>
      <c r="CC1487" s="104"/>
      <c r="CG1487" s="104"/>
      <c r="CH1487" s="104"/>
      <c r="CL1487" s="104"/>
      <c r="CN1487" s="104"/>
      <c r="CO1487" s="104"/>
      <c r="HG1487" s="107"/>
    </row>
    <row r="1488" spans="80:215" x14ac:dyDescent="0.2">
      <c r="CB1488" s="104"/>
      <c r="CC1488" s="104"/>
      <c r="CG1488" s="104"/>
      <c r="CH1488" s="104"/>
      <c r="CL1488" s="104"/>
      <c r="CN1488" s="104"/>
      <c r="CO1488" s="104"/>
      <c r="HG1488" s="107"/>
    </row>
    <row r="1489" spans="80:215" x14ac:dyDescent="0.2">
      <c r="CB1489" s="104"/>
      <c r="CC1489" s="104"/>
      <c r="CG1489" s="104"/>
      <c r="CH1489" s="104"/>
      <c r="CL1489" s="104"/>
      <c r="CN1489" s="104"/>
      <c r="CO1489" s="104"/>
      <c r="HG1489" s="107"/>
    </row>
    <row r="1490" spans="80:215" x14ac:dyDescent="0.2">
      <c r="CB1490" s="104"/>
      <c r="CC1490" s="104"/>
      <c r="CG1490" s="104"/>
      <c r="CH1490" s="104"/>
      <c r="CL1490" s="104"/>
      <c r="CN1490" s="104"/>
      <c r="CO1490" s="104"/>
      <c r="HG1490" s="107"/>
    </row>
    <row r="1491" spans="80:215" x14ac:dyDescent="0.2">
      <c r="CB1491" s="104"/>
      <c r="CC1491" s="104"/>
      <c r="CG1491" s="104"/>
      <c r="CH1491" s="104"/>
      <c r="CL1491" s="104"/>
      <c r="CN1491" s="104"/>
      <c r="CO1491" s="104"/>
      <c r="HG1491" s="107"/>
    </row>
    <row r="1492" spans="80:215" x14ac:dyDescent="0.2">
      <c r="CB1492" s="104"/>
      <c r="CC1492" s="104"/>
      <c r="CG1492" s="104"/>
      <c r="CH1492" s="104"/>
      <c r="CL1492" s="104"/>
      <c r="CN1492" s="104"/>
      <c r="CO1492" s="104"/>
      <c r="HG1492" s="107"/>
    </row>
    <row r="1493" spans="80:215" x14ac:dyDescent="0.2">
      <c r="CB1493" s="104"/>
      <c r="CC1493" s="104"/>
      <c r="CG1493" s="104"/>
      <c r="CH1493" s="104"/>
      <c r="CL1493" s="104"/>
      <c r="CN1493" s="104"/>
      <c r="CO1493" s="104"/>
      <c r="HG1493" s="107"/>
    </row>
    <row r="1494" spans="80:215" x14ac:dyDescent="0.2">
      <c r="CB1494" s="104"/>
      <c r="CC1494" s="104"/>
      <c r="CG1494" s="104"/>
      <c r="CH1494" s="104"/>
      <c r="CL1494" s="104"/>
      <c r="CN1494" s="104"/>
      <c r="CO1494" s="104"/>
      <c r="HG1494" s="107"/>
    </row>
    <row r="1495" spans="80:215" x14ac:dyDescent="0.2">
      <c r="CB1495" s="104"/>
      <c r="CC1495" s="104"/>
      <c r="CG1495" s="104"/>
      <c r="CH1495" s="104"/>
      <c r="CL1495" s="104"/>
      <c r="CN1495" s="104"/>
      <c r="CO1495" s="104"/>
      <c r="HG1495" s="107"/>
    </row>
    <row r="1496" spans="80:215" x14ac:dyDescent="0.2">
      <c r="CB1496" s="104"/>
      <c r="CC1496" s="104"/>
      <c r="CG1496" s="104"/>
      <c r="CH1496" s="104"/>
      <c r="CL1496" s="104"/>
      <c r="CN1496" s="104"/>
      <c r="CO1496" s="104"/>
      <c r="HG1496" s="107"/>
    </row>
    <row r="1497" spans="80:215" x14ac:dyDescent="0.2">
      <c r="CB1497" s="104"/>
      <c r="CC1497" s="104"/>
      <c r="CG1497" s="104"/>
      <c r="CH1497" s="104"/>
      <c r="CL1497" s="104"/>
      <c r="CN1497" s="104"/>
      <c r="CO1497" s="104"/>
      <c r="HG1497" s="107"/>
    </row>
    <row r="1498" spans="80:215" x14ac:dyDescent="0.2">
      <c r="CB1498" s="104"/>
      <c r="CC1498" s="104"/>
      <c r="CG1498" s="104"/>
      <c r="CH1498" s="104"/>
      <c r="CL1498" s="104"/>
      <c r="CN1498" s="104"/>
      <c r="CO1498" s="104"/>
      <c r="HG1498" s="107"/>
    </row>
    <row r="1499" spans="80:215" x14ac:dyDescent="0.2">
      <c r="CB1499" s="104"/>
      <c r="CC1499" s="104"/>
      <c r="CG1499" s="104"/>
      <c r="CH1499" s="104"/>
      <c r="CL1499" s="104"/>
      <c r="CN1499" s="104"/>
      <c r="CO1499" s="104"/>
      <c r="HG1499" s="107"/>
    </row>
    <row r="1500" spans="80:215" x14ac:dyDescent="0.2">
      <c r="CB1500" s="104"/>
      <c r="CC1500" s="104"/>
      <c r="CG1500" s="104"/>
      <c r="CH1500" s="104"/>
      <c r="CL1500" s="104"/>
      <c r="CN1500" s="104"/>
      <c r="CO1500" s="104"/>
      <c r="HG1500" s="107"/>
    </row>
    <row r="1501" spans="80:215" x14ac:dyDescent="0.2">
      <c r="CB1501" s="104"/>
      <c r="CC1501" s="104"/>
      <c r="CG1501" s="104"/>
      <c r="CH1501" s="104"/>
      <c r="CL1501" s="104"/>
      <c r="CN1501" s="104"/>
      <c r="CO1501" s="104"/>
      <c r="HG1501" s="107"/>
    </row>
    <row r="1502" spans="80:215" x14ac:dyDescent="0.2">
      <c r="CB1502" s="104"/>
      <c r="CC1502" s="104"/>
      <c r="CG1502" s="104"/>
      <c r="CH1502" s="104"/>
      <c r="CL1502" s="104"/>
      <c r="CN1502" s="104"/>
      <c r="CO1502" s="104"/>
      <c r="HG1502" s="107"/>
    </row>
    <row r="1503" spans="80:215" x14ac:dyDescent="0.2">
      <c r="CB1503" s="104"/>
      <c r="CC1503" s="104"/>
      <c r="CG1503" s="104"/>
      <c r="CH1503" s="104"/>
      <c r="CL1503" s="104"/>
      <c r="CN1503" s="104"/>
      <c r="CO1503" s="104"/>
      <c r="HG1503" s="107"/>
    </row>
    <row r="1504" spans="80:215" x14ac:dyDescent="0.2">
      <c r="CB1504" s="104"/>
      <c r="CC1504" s="104"/>
      <c r="CG1504" s="104"/>
      <c r="CH1504" s="104"/>
      <c r="CL1504" s="104"/>
      <c r="CN1504" s="104"/>
      <c r="CO1504" s="104"/>
      <c r="HG1504" s="107"/>
    </row>
    <row r="1505" spans="80:215" x14ac:dyDescent="0.2">
      <c r="CB1505" s="104"/>
      <c r="CC1505" s="104"/>
      <c r="CG1505" s="104"/>
      <c r="CH1505" s="104"/>
      <c r="CL1505" s="104"/>
      <c r="CN1505" s="104"/>
      <c r="CO1505" s="104"/>
      <c r="HG1505" s="107"/>
    </row>
    <row r="1506" spans="80:215" x14ac:dyDescent="0.2">
      <c r="CB1506" s="104"/>
      <c r="CC1506" s="104"/>
      <c r="CG1506" s="104"/>
      <c r="CH1506" s="104"/>
      <c r="CL1506" s="104"/>
      <c r="CN1506" s="104"/>
      <c r="CO1506" s="104"/>
      <c r="HG1506" s="107"/>
    </row>
    <row r="1507" spans="80:215" x14ac:dyDescent="0.2">
      <c r="CB1507" s="104"/>
      <c r="CC1507" s="104"/>
      <c r="CG1507" s="104"/>
      <c r="CH1507" s="104"/>
      <c r="CL1507" s="104"/>
      <c r="CN1507" s="104"/>
      <c r="CO1507" s="104"/>
      <c r="HG1507" s="107"/>
    </row>
    <row r="1508" spans="80:215" x14ac:dyDescent="0.2">
      <c r="CB1508" s="104"/>
      <c r="CC1508" s="104"/>
      <c r="CG1508" s="104"/>
      <c r="CH1508" s="104"/>
      <c r="CL1508" s="104"/>
      <c r="CN1508" s="104"/>
      <c r="CO1508" s="104"/>
      <c r="HG1508" s="107"/>
    </row>
    <row r="1509" spans="80:215" x14ac:dyDescent="0.2">
      <c r="CB1509" s="104"/>
      <c r="CC1509" s="104"/>
      <c r="CG1509" s="104"/>
      <c r="CH1509" s="104"/>
      <c r="CL1509" s="104"/>
      <c r="CN1509" s="104"/>
      <c r="CO1509" s="104"/>
      <c r="HG1509" s="107"/>
    </row>
    <row r="1510" spans="80:215" x14ac:dyDescent="0.2">
      <c r="CB1510" s="104"/>
      <c r="CC1510" s="104"/>
      <c r="CG1510" s="104"/>
      <c r="CH1510" s="104"/>
      <c r="CL1510" s="104"/>
      <c r="CN1510" s="104"/>
      <c r="CO1510" s="104"/>
      <c r="HG1510" s="107"/>
    </row>
    <row r="1511" spans="80:215" x14ac:dyDescent="0.2">
      <c r="CB1511" s="104"/>
      <c r="CC1511" s="104"/>
      <c r="CG1511" s="104"/>
      <c r="CH1511" s="104"/>
      <c r="CL1511" s="104"/>
      <c r="CN1511" s="104"/>
      <c r="CO1511" s="104"/>
      <c r="HG1511" s="107"/>
    </row>
    <row r="1512" spans="80:215" x14ac:dyDescent="0.2">
      <c r="CB1512" s="104"/>
      <c r="CC1512" s="104"/>
      <c r="CG1512" s="104"/>
      <c r="CH1512" s="104"/>
      <c r="CL1512" s="104"/>
      <c r="CN1512" s="104"/>
      <c r="CO1512" s="104"/>
      <c r="HG1512" s="107"/>
    </row>
    <row r="1513" spans="80:215" x14ac:dyDescent="0.2">
      <c r="CB1513" s="104"/>
      <c r="CC1513" s="104"/>
      <c r="CG1513" s="104"/>
      <c r="CH1513" s="104"/>
      <c r="CL1513" s="104"/>
      <c r="CN1513" s="104"/>
      <c r="CO1513" s="104"/>
      <c r="HG1513" s="107"/>
    </row>
    <row r="1514" spans="80:215" x14ac:dyDescent="0.2">
      <c r="CB1514" s="104"/>
      <c r="CC1514" s="104"/>
      <c r="CG1514" s="104"/>
      <c r="CH1514" s="104"/>
      <c r="CL1514" s="104"/>
      <c r="CN1514" s="104"/>
      <c r="CO1514" s="104"/>
      <c r="HG1514" s="107"/>
    </row>
    <row r="1515" spans="80:215" x14ac:dyDescent="0.2">
      <c r="CB1515" s="104"/>
      <c r="CC1515" s="104"/>
      <c r="CG1515" s="104"/>
      <c r="CH1515" s="104"/>
      <c r="CL1515" s="104"/>
      <c r="CN1515" s="104"/>
      <c r="CO1515" s="104"/>
      <c r="HG1515" s="107"/>
    </row>
    <row r="1516" spans="80:215" x14ac:dyDescent="0.2">
      <c r="CB1516" s="104"/>
      <c r="CC1516" s="104"/>
      <c r="CG1516" s="104"/>
      <c r="CH1516" s="104"/>
      <c r="CL1516" s="104"/>
      <c r="CN1516" s="104"/>
      <c r="CO1516" s="104"/>
      <c r="HG1516" s="107"/>
    </row>
    <row r="1517" spans="80:215" x14ac:dyDescent="0.2">
      <c r="CB1517" s="104"/>
      <c r="CC1517" s="104"/>
      <c r="CG1517" s="104"/>
      <c r="CH1517" s="104"/>
      <c r="CL1517" s="104"/>
      <c r="CN1517" s="104"/>
      <c r="CO1517" s="104"/>
      <c r="HG1517" s="107"/>
    </row>
    <row r="1518" spans="80:215" x14ac:dyDescent="0.2">
      <c r="CB1518" s="104"/>
      <c r="CC1518" s="104"/>
      <c r="CG1518" s="104"/>
      <c r="CH1518" s="104"/>
      <c r="CL1518" s="104"/>
      <c r="CN1518" s="104"/>
      <c r="CO1518" s="104"/>
      <c r="HG1518" s="107"/>
    </row>
    <row r="1519" spans="80:215" x14ac:dyDescent="0.2">
      <c r="CB1519" s="104"/>
      <c r="CC1519" s="104"/>
      <c r="CG1519" s="104"/>
      <c r="CH1519" s="104"/>
      <c r="CL1519" s="104"/>
      <c r="CN1519" s="104"/>
      <c r="CO1519" s="104"/>
      <c r="HG1519" s="107"/>
    </row>
    <row r="1520" spans="80:215" x14ac:dyDescent="0.2">
      <c r="CB1520" s="104"/>
      <c r="CC1520" s="104"/>
      <c r="CG1520" s="104"/>
      <c r="CH1520" s="104"/>
      <c r="CL1520" s="104"/>
      <c r="CN1520" s="104"/>
      <c r="CO1520" s="104"/>
      <c r="HG1520" s="107"/>
    </row>
    <row r="1521" spans="80:215" x14ac:dyDescent="0.2">
      <c r="CB1521" s="104"/>
      <c r="CC1521" s="104"/>
      <c r="CG1521" s="104"/>
      <c r="CH1521" s="104"/>
      <c r="CL1521" s="104"/>
      <c r="CN1521" s="104"/>
      <c r="CO1521" s="104"/>
      <c r="HG1521" s="107"/>
    </row>
    <row r="1522" spans="80:215" x14ac:dyDescent="0.2">
      <c r="CB1522" s="104"/>
      <c r="CC1522" s="104"/>
      <c r="CG1522" s="104"/>
      <c r="CH1522" s="104"/>
      <c r="CL1522" s="104"/>
      <c r="CN1522" s="104"/>
      <c r="CO1522" s="104"/>
      <c r="HG1522" s="107"/>
    </row>
    <row r="1523" spans="80:215" x14ac:dyDescent="0.2">
      <c r="CB1523" s="104"/>
      <c r="CC1523" s="104"/>
      <c r="CG1523" s="104"/>
      <c r="CH1523" s="104"/>
      <c r="CL1523" s="104"/>
      <c r="CN1523" s="104"/>
      <c r="CO1523" s="104"/>
      <c r="HG1523" s="107"/>
    </row>
    <row r="1524" spans="80:215" x14ac:dyDescent="0.2">
      <c r="CB1524" s="104"/>
      <c r="CC1524" s="104"/>
      <c r="CG1524" s="104"/>
      <c r="CH1524" s="104"/>
      <c r="CL1524" s="104"/>
      <c r="CN1524" s="104"/>
      <c r="CO1524" s="104"/>
      <c r="HG1524" s="107"/>
    </row>
    <row r="1525" spans="80:215" x14ac:dyDescent="0.2">
      <c r="CB1525" s="104"/>
      <c r="CC1525" s="104"/>
      <c r="CG1525" s="104"/>
      <c r="CH1525" s="104"/>
      <c r="CL1525" s="104"/>
      <c r="CN1525" s="104"/>
      <c r="CO1525" s="104"/>
      <c r="HG1525" s="107"/>
    </row>
    <row r="1526" spans="80:215" x14ac:dyDescent="0.2">
      <c r="CB1526" s="104"/>
      <c r="CC1526" s="104"/>
      <c r="CG1526" s="104"/>
      <c r="CH1526" s="104"/>
      <c r="CL1526" s="104"/>
      <c r="CN1526" s="104"/>
      <c r="CO1526" s="104"/>
      <c r="HG1526" s="107"/>
    </row>
    <row r="1527" spans="80:215" x14ac:dyDescent="0.2">
      <c r="CB1527" s="104"/>
      <c r="CC1527" s="104"/>
      <c r="CG1527" s="104"/>
      <c r="CH1527" s="104"/>
      <c r="CL1527" s="104"/>
      <c r="CN1527" s="104"/>
      <c r="CO1527" s="104"/>
      <c r="HG1527" s="107"/>
    </row>
    <row r="1528" spans="80:215" x14ac:dyDescent="0.2">
      <c r="CB1528" s="104"/>
      <c r="CC1528" s="104"/>
      <c r="CG1528" s="104"/>
      <c r="CH1528" s="104"/>
      <c r="CL1528" s="104"/>
      <c r="CN1528" s="104"/>
      <c r="CO1528" s="104"/>
      <c r="HG1528" s="107"/>
    </row>
    <row r="1529" spans="80:215" x14ac:dyDescent="0.2">
      <c r="CB1529" s="104"/>
      <c r="CC1529" s="104"/>
      <c r="CG1529" s="104"/>
      <c r="CH1529" s="104"/>
      <c r="CL1529" s="104"/>
      <c r="CN1529" s="104"/>
      <c r="CO1529" s="104"/>
      <c r="HG1529" s="107"/>
    </row>
    <row r="1530" spans="80:215" x14ac:dyDescent="0.2">
      <c r="CB1530" s="104"/>
      <c r="CC1530" s="104"/>
      <c r="CG1530" s="104"/>
      <c r="CH1530" s="104"/>
      <c r="CL1530" s="104"/>
      <c r="CN1530" s="104"/>
      <c r="CO1530" s="104"/>
      <c r="HG1530" s="107"/>
    </row>
    <row r="1531" spans="80:215" x14ac:dyDescent="0.2">
      <c r="CB1531" s="104"/>
      <c r="CC1531" s="104"/>
      <c r="CG1531" s="104"/>
      <c r="CH1531" s="104"/>
      <c r="CL1531" s="104"/>
      <c r="CN1531" s="104"/>
      <c r="CO1531" s="104"/>
      <c r="HG1531" s="107"/>
    </row>
    <row r="1532" spans="80:215" x14ac:dyDescent="0.2">
      <c r="CB1532" s="104"/>
      <c r="CC1532" s="104"/>
      <c r="CG1532" s="104"/>
      <c r="CH1532" s="104"/>
      <c r="CL1532" s="104"/>
      <c r="CN1532" s="104"/>
      <c r="CO1532" s="104"/>
      <c r="HG1532" s="107"/>
    </row>
    <row r="1533" spans="80:215" x14ac:dyDescent="0.2">
      <c r="CB1533" s="104"/>
      <c r="CC1533" s="104"/>
      <c r="CG1533" s="104"/>
      <c r="CH1533" s="104"/>
      <c r="CL1533" s="104"/>
      <c r="CN1533" s="104"/>
      <c r="CO1533" s="104"/>
      <c r="HG1533" s="107"/>
    </row>
    <row r="1534" spans="80:215" x14ac:dyDescent="0.2">
      <c r="CB1534" s="104"/>
      <c r="CC1534" s="104"/>
      <c r="CG1534" s="104"/>
      <c r="CH1534" s="104"/>
      <c r="CL1534" s="104"/>
      <c r="CN1534" s="104"/>
      <c r="CO1534" s="104"/>
      <c r="HG1534" s="107"/>
    </row>
    <row r="1535" spans="80:215" x14ac:dyDescent="0.2">
      <c r="CB1535" s="104"/>
      <c r="CC1535" s="104"/>
      <c r="CG1535" s="104"/>
      <c r="CH1535" s="104"/>
      <c r="CL1535" s="104"/>
      <c r="CN1535" s="104"/>
      <c r="CO1535" s="104"/>
      <c r="HG1535" s="107"/>
    </row>
    <row r="1536" spans="80:215" x14ac:dyDescent="0.2">
      <c r="CB1536" s="104"/>
      <c r="CC1536" s="104"/>
      <c r="CG1536" s="104"/>
      <c r="CH1536" s="104"/>
      <c r="CL1536" s="104"/>
      <c r="CN1536" s="104"/>
      <c r="CO1536" s="104"/>
      <c r="HG1536" s="107"/>
    </row>
    <row r="1537" spans="80:215" x14ac:dyDescent="0.2">
      <c r="CB1537" s="104"/>
      <c r="CC1537" s="104"/>
      <c r="CG1537" s="104"/>
      <c r="CH1537" s="104"/>
      <c r="CL1537" s="104"/>
      <c r="CN1537" s="104"/>
      <c r="CO1537" s="104"/>
      <c r="HG1537" s="107"/>
    </row>
    <row r="1538" spans="80:215" x14ac:dyDescent="0.2">
      <c r="CB1538" s="104"/>
      <c r="CC1538" s="104"/>
      <c r="CG1538" s="104"/>
      <c r="CH1538" s="104"/>
      <c r="CL1538" s="104"/>
      <c r="CN1538" s="104"/>
      <c r="CO1538" s="104"/>
      <c r="HG1538" s="107"/>
    </row>
    <row r="1539" spans="80:215" x14ac:dyDescent="0.2">
      <c r="CB1539" s="104"/>
      <c r="CC1539" s="104"/>
      <c r="CG1539" s="104"/>
      <c r="CH1539" s="104"/>
      <c r="CL1539" s="104"/>
      <c r="CN1539" s="104"/>
      <c r="CO1539" s="104"/>
      <c r="HG1539" s="107"/>
    </row>
    <row r="1540" spans="80:215" x14ac:dyDescent="0.2">
      <c r="CB1540" s="104"/>
      <c r="CC1540" s="104"/>
      <c r="CG1540" s="104"/>
      <c r="CH1540" s="104"/>
      <c r="CL1540" s="104"/>
      <c r="CN1540" s="104"/>
      <c r="CO1540" s="104"/>
      <c r="HG1540" s="107"/>
    </row>
    <row r="1541" spans="80:215" x14ac:dyDescent="0.2">
      <c r="CB1541" s="104"/>
      <c r="CC1541" s="104"/>
      <c r="CG1541" s="104"/>
      <c r="CH1541" s="104"/>
      <c r="CL1541" s="104"/>
      <c r="CN1541" s="104"/>
      <c r="CO1541" s="104"/>
      <c r="HG1541" s="107"/>
    </row>
    <row r="1542" spans="80:215" x14ac:dyDescent="0.2">
      <c r="CB1542" s="104"/>
      <c r="CC1542" s="104"/>
      <c r="CG1542" s="104"/>
      <c r="CH1542" s="104"/>
      <c r="CL1542" s="104"/>
      <c r="CN1542" s="104"/>
      <c r="CO1542" s="104"/>
      <c r="HG1542" s="107"/>
    </row>
    <row r="1543" spans="80:215" x14ac:dyDescent="0.2">
      <c r="CB1543" s="104"/>
      <c r="CC1543" s="104"/>
      <c r="CG1543" s="104"/>
      <c r="CH1543" s="104"/>
      <c r="CL1543" s="104"/>
      <c r="CN1543" s="104"/>
      <c r="CO1543" s="104"/>
      <c r="HG1543" s="107"/>
    </row>
    <row r="1544" spans="80:215" x14ac:dyDescent="0.2">
      <c r="CB1544" s="104"/>
      <c r="CC1544" s="104"/>
      <c r="CG1544" s="104"/>
      <c r="CH1544" s="104"/>
      <c r="CL1544" s="104"/>
      <c r="CN1544" s="104"/>
      <c r="CO1544" s="104"/>
      <c r="HG1544" s="107"/>
    </row>
    <row r="1545" spans="80:215" x14ac:dyDescent="0.2">
      <c r="CB1545" s="104"/>
      <c r="CC1545" s="104"/>
      <c r="CG1545" s="104"/>
      <c r="CH1545" s="104"/>
      <c r="CL1545" s="104"/>
      <c r="CN1545" s="104"/>
      <c r="CO1545" s="104"/>
      <c r="HG1545" s="107"/>
    </row>
    <row r="1546" spans="80:215" x14ac:dyDescent="0.2">
      <c r="CB1546" s="104"/>
      <c r="CC1546" s="104"/>
      <c r="CG1546" s="104"/>
      <c r="CH1546" s="104"/>
      <c r="CL1546" s="104"/>
      <c r="CN1546" s="104"/>
      <c r="CO1546" s="104"/>
      <c r="HG1546" s="107"/>
    </row>
    <row r="1547" spans="80:215" x14ac:dyDescent="0.2">
      <c r="CB1547" s="104"/>
      <c r="CC1547" s="104"/>
      <c r="CG1547" s="104"/>
      <c r="CH1547" s="104"/>
      <c r="CL1547" s="104"/>
      <c r="CN1547" s="104"/>
      <c r="CO1547" s="104"/>
      <c r="HG1547" s="107"/>
    </row>
    <row r="1548" spans="80:215" x14ac:dyDescent="0.2">
      <c r="CB1548" s="104"/>
      <c r="CC1548" s="104"/>
      <c r="CG1548" s="104"/>
      <c r="CH1548" s="104"/>
      <c r="CL1548" s="104"/>
      <c r="CN1548" s="104"/>
      <c r="CO1548" s="104"/>
      <c r="HG1548" s="107"/>
    </row>
    <row r="1549" spans="80:215" x14ac:dyDescent="0.2">
      <c r="CB1549" s="104"/>
      <c r="CC1549" s="104"/>
      <c r="CG1549" s="104"/>
      <c r="CH1549" s="104"/>
      <c r="CL1549" s="104"/>
      <c r="CN1549" s="104"/>
      <c r="CO1549" s="104"/>
      <c r="HG1549" s="107"/>
    </row>
    <row r="1550" spans="80:215" x14ac:dyDescent="0.2">
      <c r="CB1550" s="104"/>
      <c r="CC1550" s="104"/>
      <c r="CG1550" s="104"/>
      <c r="CH1550" s="104"/>
      <c r="CL1550" s="104"/>
      <c r="CN1550" s="104"/>
      <c r="CO1550" s="104"/>
      <c r="HG1550" s="107"/>
    </row>
    <row r="1551" spans="80:215" x14ac:dyDescent="0.2">
      <c r="CB1551" s="104"/>
      <c r="CC1551" s="104"/>
      <c r="CG1551" s="104"/>
      <c r="CH1551" s="104"/>
      <c r="CL1551" s="104"/>
      <c r="CN1551" s="104"/>
      <c r="CO1551" s="104"/>
      <c r="HG1551" s="107"/>
    </row>
    <row r="1552" spans="80:215" x14ac:dyDescent="0.2">
      <c r="CB1552" s="104"/>
      <c r="CC1552" s="104"/>
      <c r="CG1552" s="104"/>
      <c r="CH1552" s="104"/>
      <c r="CL1552" s="104"/>
      <c r="CN1552" s="104"/>
      <c r="CO1552" s="104"/>
      <c r="HG1552" s="107"/>
    </row>
    <row r="1553" spans="80:215" x14ac:dyDescent="0.2">
      <c r="CB1553" s="104"/>
      <c r="CC1553" s="104"/>
      <c r="CG1553" s="104"/>
      <c r="CH1553" s="104"/>
      <c r="CL1553" s="104"/>
      <c r="CN1553" s="104"/>
      <c r="CO1553" s="104"/>
      <c r="HG1553" s="107"/>
    </row>
    <row r="1554" spans="80:215" x14ac:dyDescent="0.2">
      <c r="CB1554" s="104"/>
      <c r="CC1554" s="104"/>
      <c r="CG1554" s="104"/>
      <c r="CH1554" s="104"/>
      <c r="CL1554" s="104"/>
      <c r="CN1554" s="104"/>
      <c r="CO1554" s="104"/>
      <c r="HG1554" s="107"/>
    </row>
    <row r="1555" spans="80:215" x14ac:dyDescent="0.2">
      <c r="CB1555" s="104"/>
      <c r="CC1555" s="104"/>
      <c r="CG1555" s="104"/>
      <c r="CH1555" s="104"/>
      <c r="CL1555" s="104"/>
      <c r="CN1555" s="104"/>
      <c r="CO1555" s="104"/>
      <c r="HG1555" s="107"/>
    </row>
    <row r="1556" spans="80:215" x14ac:dyDescent="0.2">
      <c r="CB1556" s="104"/>
      <c r="CC1556" s="104"/>
      <c r="CG1556" s="104"/>
      <c r="CH1556" s="104"/>
      <c r="CL1556" s="104"/>
      <c r="CN1556" s="104"/>
      <c r="CO1556" s="104"/>
      <c r="HG1556" s="107"/>
    </row>
    <row r="1557" spans="80:215" x14ac:dyDescent="0.2">
      <c r="CB1557" s="104"/>
      <c r="CC1557" s="104"/>
      <c r="CG1557" s="104"/>
      <c r="CH1557" s="104"/>
      <c r="CL1557" s="104"/>
      <c r="CN1557" s="104"/>
      <c r="CO1557" s="104"/>
      <c r="HG1557" s="107"/>
    </row>
    <row r="1558" spans="80:215" x14ac:dyDescent="0.2">
      <c r="CB1558" s="104"/>
      <c r="CC1558" s="104"/>
      <c r="CG1558" s="104"/>
      <c r="CH1558" s="104"/>
      <c r="CL1558" s="104"/>
      <c r="CN1558" s="104"/>
      <c r="CO1558" s="104"/>
      <c r="HG1558" s="107"/>
    </row>
    <row r="1559" spans="80:215" x14ac:dyDescent="0.2">
      <c r="CB1559" s="104"/>
      <c r="CC1559" s="104"/>
      <c r="CG1559" s="104"/>
      <c r="CH1559" s="104"/>
      <c r="CL1559" s="104"/>
      <c r="CN1559" s="104"/>
      <c r="CO1559" s="104"/>
      <c r="HG1559" s="107"/>
    </row>
    <row r="1560" spans="80:215" x14ac:dyDescent="0.2">
      <c r="CB1560" s="104"/>
      <c r="CC1560" s="104"/>
      <c r="CG1560" s="104"/>
      <c r="CH1560" s="104"/>
      <c r="CL1560" s="104"/>
      <c r="CN1560" s="104"/>
      <c r="CO1560" s="104"/>
      <c r="HG1560" s="107"/>
    </row>
    <row r="1561" spans="80:215" x14ac:dyDescent="0.2">
      <c r="CB1561" s="104"/>
      <c r="CC1561" s="104"/>
      <c r="CG1561" s="104"/>
      <c r="CH1561" s="104"/>
      <c r="CL1561" s="104"/>
      <c r="CN1561" s="104"/>
      <c r="CO1561" s="104"/>
      <c r="HG1561" s="107"/>
    </row>
    <row r="1562" spans="80:215" x14ac:dyDescent="0.2">
      <c r="CB1562" s="104"/>
      <c r="CC1562" s="104"/>
      <c r="CG1562" s="104"/>
      <c r="CH1562" s="104"/>
      <c r="CL1562" s="104"/>
      <c r="CN1562" s="104"/>
      <c r="CO1562" s="104"/>
      <c r="HG1562" s="107"/>
    </row>
    <row r="1563" spans="80:215" x14ac:dyDescent="0.2">
      <c r="CB1563" s="104"/>
      <c r="CC1563" s="104"/>
      <c r="CG1563" s="104"/>
      <c r="CH1563" s="104"/>
      <c r="CL1563" s="104"/>
      <c r="CN1563" s="104"/>
      <c r="CO1563" s="104"/>
      <c r="HG1563" s="107"/>
    </row>
    <row r="1564" spans="80:215" x14ac:dyDescent="0.2">
      <c r="CB1564" s="104"/>
      <c r="CC1564" s="104"/>
      <c r="CG1564" s="104"/>
      <c r="CH1564" s="104"/>
      <c r="CL1564" s="104"/>
      <c r="CN1564" s="104"/>
      <c r="CO1564" s="104"/>
      <c r="HG1564" s="107"/>
    </row>
    <row r="1565" spans="80:215" x14ac:dyDescent="0.2">
      <c r="CB1565" s="104"/>
      <c r="CC1565" s="104"/>
      <c r="CG1565" s="104"/>
      <c r="CH1565" s="104"/>
      <c r="CL1565" s="104"/>
      <c r="CN1565" s="104"/>
      <c r="CO1565" s="104"/>
      <c r="HG1565" s="107"/>
    </row>
    <row r="1566" spans="80:215" x14ac:dyDescent="0.2">
      <c r="CB1566" s="104"/>
      <c r="CC1566" s="104"/>
      <c r="CG1566" s="104"/>
      <c r="CH1566" s="104"/>
      <c r="CL1566" s="104"/>
      <c r="CN1566" s="104"/>
      <c r="CO1566" s="104"/>
      <c r="HG1566" s="107"/>
    </row>
    <row r="1567" spans="80:215" x14ac:dyDescent="0.2">
      <c r="CB1567" s="104"/>
      <c r="CC1567" s="104"/>
      <c r="CG1567" s="104"/>
      <c r="CH1567" s="104"/>
      <c r="CL1567" s="104"/>
      <c r="CN1567" s="104"/>
      <c r="CO1567" s="104"/>
      <c r="HG1567" s="107"/>
    </row>
    <row r="1568" spans="80:215" x14ac:dyDescent="0.2">
      <c r="CB1568" s="104"/>
      <c r="CC1568" s="104"/>
      <c r="CG1568" s="104"/>
      <c r="CH1568" s="104"/>
      <c r="CL1568" s="104"/>
      <c r="CN1568" s="104"/>
      <c r="CO1568" s="104"/>
      <c r="HG1568" s="107"/>
    </row>
    <row r="1569" spans="80:215" x14ac:dyDescent="0.2">
      <c r="CB1569" s="104"/>
      <c r="CC1569" s="104"/>
      <c r="CG1569" s="104"/>
      <c r="CH1569" s="104"/>
      <c r="CL1569" s="104"/>
      <c r="CN1569" s="104"/>
      <c r="CO1569" s="104"/>
      <c r="HG1569" s="107"/>
    </row>
    <row r="1570" spans="80:215" x14ac:dyDescent="0.2">
      <c r="CB1570" s="104"/>
      <c r="CC1570" s="104"/>
      <c r="CG1570" s="104"/>
      <c r="CH1570" s="104"/>
      <c r="CL1570" s="104"/>
      <c r="CN1570" s="104"/>
      <c r="CO1570" s="104"/>
      <c r="HG1570" s="107"/>
    </row>
    <row r="1571" spans="80:215" x14ac:dyDescent="0.2">
      <c r="CB1571" s="104"/>
      <c r="CC1571" s="104"/>
      <c r="CG1571" s="104"/>
      <c r="CH1571" s="104"/>
      <c r="CL1571" s="104"/>
      <c r="CN1571" s="104"/>
      <c r="CO1571" s="104"/>
      <c r="HG1571" s="107"/>
    </row>
    <row r="1572" spans="80:215" x14ac:dyDescent="0.2">
      <c r="CB1572" s="104"/>
      <c r="CC1572" s="104"/>
      <c r="CG1572" s="104"/>
      <c r="CH1572" s="104"/>
      <c r="CL1572" s="104"/>
      <c r="CN1572" s="104"/>
      <c r="CO1572" s="104"/>
      <c r="HG1572" s="107"/>
    </row>
    <row r="1573" spans="80:215" x14ac:dyDescent="0.2">
      <c r="CB1573" s="104"/>
      <c r="CC1573" s="104"/>
      <c r="CG1573" s="104"/>
      <c r="CH1573" s="104"/>
      <c r="CL1573" s="104"/>
      <c r="CN1573" s="104"/>
      <c r="CO1573" s="104"/>
      <c r="HG1573" s="107"/>
    </row>
    <row r="1574" spans="80:215" x14ac:dyDescent="0.2">
      <c r="CB1574" s="104"/>
      <c r="CC1574" s="104"/>
      <c r="CG1574" s="104"/>
      <c r="CH1574" s="104"/>
      <c r="CL1574" s="104"/>
      <c r="CN1574" s="104"/>
      <c r="CO1574" s="104"/>
      <c r="HG1574" s="107"/>
    </row>
    <row r="1575" spans="80:215" x14ac:dyDescent="0.2">
      <c r="CB1575" s="104"/>
      <c r="CC1575" s="104"/>
      <c r="CG1575" s="104"/>
      <c r="CH1575" s="104"/>
      <c r="CL1575" s="104"/>
      <c r="CN1575" s="104"/>
      <c r="CO1575" s="104"/>
      <c r="HG1575" s="107"/>
    </row>
    <row r="1576" spans="80:215" x14ac:dyDescent="0.2">
      <c r="CB1576" s="104"/>
      <c r="CC1576" s="104"/>
      <c r="CG1576" s="104"/>
      <c r="CH1576" s="104"/>
      <c r="CL1576" s="104"/>
      <c r="CN1576" s="104"/>
      <c r="CO1576" s="104"/>
      <c r="HG1576" s="107"/>
    </row>
    <row r="1577" spans="80:215" x14ac:dyDescent="0.2">
      <c r="CB1577" s="104"/>
      <c r="CC1577" s="104"/>
      <c r="CG1577" s="104"/>
      <c r="CH1577" s="104"/>
      <c r="CL1577" s="104"/>
      <c r="CN1577" s="104"/>
      <c r="CO1577" s="104"/>
      <c r="HG1577" s="107"/>
    </row>
    <row r="1578" spans="80:215" x14ac:dyDescent="0.2">
      <c r="CB1578" s="104"/>
      <c r="CC1578" s="104"/>
      <c r="CG1578" s="104"/>
      <c r="CH1578" s="104"/>
      <c r="CL1578" s="104"/>
      <c r="CN1578" s="104"/>
      <c r="CO1578" s="104"/>
      <c r="HG1578" s="107"/>
    </row>
    <row r="1579" spans="80:215" x14ac:dyDescent="0.2">
      <c r="CB1579" s="104"/>
      <c r="CC1579" s="104"/>
      <c r="CG1579" s="104"/>
      <c r="CH1579" s="104"/>
      <c r="CL1579" s="104"/>
      <c r="CN1579" s="104"/>
      <c r="CO1579" s="104"/>
      <c r="HG1579" s="107"/>
    </row>
    <row r="1580" spans="80:215" x14ac:dyDescent="0.2">
      <c r="CB1580" s="104"/>
      <c r="CC1580" s="104"/>
      <c r="CG1580" s="104"/>
      <c r="CH1580" s="104"/>
      <c r="CL1580" s="104"/>
      <c r="CN1580" s="104"/>
      <c r="CO1580" s="104"/>
      <c r="HG1580" s="107"/>
    </row>
    <row r="1581" spans="80:215" x14ac:dyDescent="0.2">
      <c r="CB1581" s="104"/>
      <c r="CC1581" s="104"/>
      <c r="CG1581" s="104"/>
      <c r="CH1581" s="104"/>
      <c r="CL1581" s="104"/>
      <c r="CN1581" s="104"/>
      <c r="CO1581" s="104"/>
      <c r="HG1581" s="107"/>
    </row>
    <row r="1582" spans="80:215" x14ac:dyDescent="0.2">
      <c r="CB1582" s="104"/>
      <c r="CC1582" s="104"/>
      <c r="CG1582" s="104"/>
      <c r="CH1582" s="104"/>
      <c r="CL1582" s="104"/>
      <c r="CN1582" s="104"/>
      <c r="CO1582" s="104"/>
      <c r="HG1582" s="107"/>
    </row>
    <row r="1583" spans="80:215" x14ac:dyDescent="0.2">
      <c r="CB1583" s="104"/>
      <c r="CC1583" s="104"/>
      <c r="CG1583" s="104"/>
      <c r="CH1583" s="104"/>
      <c r="CL1583" s="104"/>
      <c r="CN1583" s="104"/>
      <c r="CO1583" s="104"/>
      <c r="HG1583" s="107"/>
    </row>
    <row r="1584" spans="80:215" x14ac:dyDescent="0.2">
      <c r="CB1584" s="104"/>
      <c r="CC1584" s="104"/>
      <c r="CG1584" s="104"/>
      <c r="CH1584" s="104"/>
      <c r="CL1584" s="104"/>
      <c r="CN1584" s="104"/>
      <c r="CO1584" s="104"/>
      <c r="HG1584" s="107"/>
    </row>
    <row r="1585" spans="80:215" x14ac:dyDescent="0.2">
      <c r="CB1585" s="104"/>
      <c r="CC1585" s="104"/>
      <c r="CG1585" s="104"/>
      <c r="CH1585" s="104"/>
      <c r="CL1585" s="104"/>
      <c r="CN1585" s="104"/>
      <c r="CO1585" s="104"/>
      <c r="HG1585" s="107"/>
    </row>
    <row r="1586" spans="80:215" x14ac:dyDescent="0.2">
      <c r="CB1586" s="104"/>
      <c r="CC1586" s="104"/>
      <c r="CG1586" s="104"/>
      <c r="CH1586" s="104"/>
      <c r="CL1586" s="104"/>
      <c r="CN1586" s="104"/>
      <c r="CO1586" s="104"/>
      <c r="HG1586" s="107"/>
    </row>
    <row r="1587" spans="80:215" x14ac:dyDescent="0.2">
      <c r="CB1587" s="104"/>
      <c r="CC1587" s="104"/>
      <c r="CG1587" s="104"/>
      <c r="CH1587" s="104"/>
      <c r="CL1587" s="104"/>
      <c r="CN1587" s="104"/>
      <c r="CO1587" s="104"/>
      <c r="HG1587" s="107"/>
    </row>
    <row r="1588" spans="80:215" x14ac:dyDescent="0.2">
      <c r="CB1588" s="104"/>
      <c r="CC1588" s="104"/>
      <c r="CG1588" s="104"/>
      <c r="CH1588" s="104"/>
      <c r="CL1588" s="104"/>
      <c r="CN1588" s="104"/>
      <c r="CO1588" s="104"/>
      <c r="HG1588" s="107"/>
    </row>
    <row r="1589" spans="80:215" x14ac:dyDescent="0.2">
      <c r="CB1589" s="104"/>
      <c r="CC1589" s="104"/>
      <c r="CG1589" s="104"/>
      <c r="CH1589" s="104"/>
      <c r="CL1589" s="104"/>
      <c r="CN1589" s="104"/>
      <c r="CO1589" s="104"/>
      <c r="HG1589" s="107"/>
    </row>
    <row r="1590" spans="80:215" x14ac:dyDescent="0.2">
      <c r="CB1590" s="104"/>
      <c r="CC1590" s="104"/>
      <c r="CG1590" s="104"/>
      <c r="CH1590" s="104"/>
      <c r="CL1590" s="104"/>
      <c r="CN1590" s="104"/>
      <c r="CO1590" s="104"/>
      <c r="HG1590" s="107"/>
    </row>
    <row r="1591" spans="80:215" x14ac:dyDescent="0.2">
      <c r="CB1591" s="104"/>
      <c r="CC1591" s="104"/>
      <c r="CG1591" s="104"/>
      <c r="CH1591" s="104"/>
      <c r="CL1591" s="104"/>
      <c r="CN1591" s="104"/>
      <c r="CO1591" s="104"/>
      <c r="HG1591" s="107"/>
    </row>
    <row r="1592" spans="80:215" x14ac:dyDescent="0.2">
      <c r="CB1592" s="104"/>
      <c r="CC1592" s="104"/>
      <c r="CG1592" s="104"/>
      <c r="CH1592" s="104"/>
      <c r="CL1592" s="104"/>
      <c r="CN1592" s="104"/>
      <c r="CO1592" s="104"/>
      <c r="HG1592" s="107"/>
    </row>
    <row r="1593" spans="80:215" x14ac:dyDescent="0.2">
      <c r="CB1593" s="104"/>
      <c r="CC1593" s="104"/>
      <c r="CG1593" s="104"/>
      <c r="CH1593" s="104"/>
      <c r="CL1593" s="104"/>
      <c r="CN1593" s="104"/>
      <c r="CO1593" s="104"/>
      <c r="HG1593" s="107"/>
    </row>
    <row r="1594" spans="80:215" x14ac:dyDescent="0.2">
      <c r="CB1594" s="104"/>
      <c r="CC1594" s="104"/>
      <c r="CG1594" s="104"/>
      <c r="CH1594" s="104"/>
      <c r="CL1594" s="104"/>
      <c r="CN1594" s="104"/>
      <c r="CO1594" s="104"/>
      <c r="HG1594" s="107"/>
    </row>
    <row r="1595" spans="80:215" x14ac:dyDescent="0.2">
      <c r="CB1595" s="104"/>
      <c r="CC1595" s="104"/>
      <c r="CG1595" s="104"/>
      <c r="CH1595" s="104"/>
      <c r="CL1595" s="104"/>
      <c r="CN1595" s="104"/>
      <c r="CO1595" s="104"/>
      <c r="HG1595" s="107"/>
    </row>
    <row r="1596" spans="80:215" x14ac:dyDescent="0.2">
      <c r="CB1596" s="104"/>
      <c r="CC1596" s="104"/>
      <c r="CG1596" s="104"/>
      <c r="CH1596" s="104"/>
      <c r="CL1596" s="104"/>
      <c r="CN1596" s="104"/>
      <c r="CO1596" s="104"/>
      <c r="HG1596" s="107"/>
    </row>
    <row r="1597" spans="80:215" x14ac:dyDescent="0.2">
      <c r="CB1597" s="104"/>
      <c r="CC1597" s="104"/>
      <c r="CG1597" s="104"/>
      <c r="CH1597" s="104"/>
      <c r="CL1597" s="104"/>
      <c r="CN1597" s="104"/>
      <c r="CO1597" s="104"/>
      <c r="HG1597" s="107"/>
    </row>
    <row r="1598" spans="80:215" x14ac:dyDescent="0.2">
      <c r="CB1598" s="104"/>
      <c r="CC1598" s="104"/>
      <c r="CG1598" s="104"/>
      <c r="CH1598" s="104"/>
      <c r="CL1598" s="104"/>
      <c r="CN1598" s="104"/>
      <c r="CO1598" s="104"/>
      <c r="HG1598" s="107"/>
    </row>
    <row r="1599" spans="80:215" x14ac:dyDescent="0.2">
      <c r="CB1599" s="104"/>
      <c r="CC1599" s="104"/>
      <c r="CG1599" s="104"/>
      <c r="CH1599" s="104"/>
      <c r="CL1599" s="104"/>
      <c r="CN1599" s="104"/>
      <c r="CO1599" s="104"/>
      <c r="HG1599" s="107"/>
    </row>
    <row r="1600" spans="80:215" x14ac:dyDescent="0.2">
      <c r="CB1600" s="104"/>
      <c r="CC1600" s="104"/>
      <c r="CG1600" s="104"/>
      <c r="CH1600" s="104"/>
      <c r="CL1600" s="104"/>
      <c r="CN1600" s="104"/>
      <c r="CO1600" s="104"/>
      <c r="HG1600" s="107"/>
    </row>
    <row r="1601" spans="80:215" x14ac:dyDescent="0.2">
      <c r="CB1601" s="104"/>
      <c r="CC1601" s="104"/>
      <c r="CG1601" s="104"/>
      <c r="CH1601" s="104"/>
      <c r="CL1601" s="104"/>
      <c r="CN1601" s="104"/>
      <c r="CO1601" s="104"/>
      <c r="HG1601" s="107"/>
    </row>
    <row r="1602" spans="80:215" x14ac:dyDescent="0.2">
      <c r="CB1602" s="104"/>
      <c r="CC1602" s="104"/>
      <c r="CG1602" s="104"/>
      <c r="CH1602" s="104"/>
      <c r="CL1602" s="104"/>
      <c r="CN1602" s="104"/>
      <c r="CO1602" s="104"/>
      <c r="HG1602" s="107"/>
    </row>
    <row r="1603" spans="80:215" x14ac:dyDescent="0.2">
      <c r="CB1603" s="104"/>
      <c r="CC1603" s="104"/>
      <c r="CG1603" s="104"/>
      <c r="CH1603" s="104"/>
      <c r="CL1603" s="104"/>
      <c r="CN1603" s="104"/>
      <c r="CO1603" s="104"/>
      <c r="HG1603" s="107"/>
    </row>
    <row r="1604" spans="80:215" x14ac:dyDescent="0.2">
      <c r="CB1604" s="104"/>
      <c r="CC1604" s="104"/>
      <c r="CG1604" s="104"/>
      <c r="CH1604" s="104"/>
      <c r="CL1604" s="104"/>
      <c r="CN1604" s="104"/>
      <c r="CO1604" s="104"/>
      <c r="HG1604" s="107"/>
    </row>
    <row r="1605" spans="80:215" x14ac:dyDescent="0.2">
      <c r="CB1605" s="104"/>
      <c r="CC1605" s="104"/>
      <c r="CG1605" s="104"/>
      <c r="CH1605" s="104"/>
      <c r="CL1605" s="104"/>
      <c r="CN1605" s="104"/>
      <c r="CO1605" s="104"/>
      <c r="HG1605" s="107"/>
    </row>
    <row r="1606" spans="80:215" x14ac:dyDescent="0.2">
      <c r="CB1606" s="104"/>
      <c r="CC1606" s="104"/>
      <c r="CG1606" s="104"/>
      <c r="CH1606" s="104"/>
      <c r="CL1606" s="104"/>
      <c r="CN1606" s="104"/>
      <c r="CO1606" s="104"/>
      <c r="HG1606" s="107"/>
    </row>
    <row r="1607" spans="80:215" x14ac:dyDescent="0.2">
      <c r="CB1607" s="104"/>
      <c r="CC1607" s="104"/>
      <c r="CG1607" s="104"/>
      <c r="CH1607" s="104"/>
      <c r="CL1607" s="104"/>
      <c r="CN1607" s="104"/>
      <c r="CO1607" s="104"/>
      <c r="HG1607" s="107"/>
    </row>
    <row r="1608" spans="80:215" x14ac:dyDescent="0.2">
      <c r="CB1608" s="104"/>
      <c r="CC1608" s="104"/>
      <c r="CG1608" s="104"/>
      <c r="CH1608" s="104"/>
      <c r="CL1608" s="104"/>
      <c r="CN1608" s="104"/>
      <c r="CO1608" s="104"/>
      <c r="HG1608" s="107"/>
    </row>
    <row r="1609" spans="80:215" x14ac:dyDescent="0.2">
      <c r="CB1609" s="104"/>
      <c r="CC1609" s="104"/>
      <c r="CG1609" s="104"/>
      <c r="CH1609" s="104"/>
      <c r="CL1609" s="104"/>
      <c r="CN1609" s="104"/>
      <c r="CO1609" s="104"/>
      <c r="HG1609" s="107"/>
    </row>
    <row r="1610" spans="80:215" x14ac:dyDescent="0.2">
      <c r="CB1610" s="104"/>
      <c r="CC1610" s="104"/>
      <c r="CG1610" s="104"/>
      <c r="CH1610" s="104"/>
      <c r="CL1610" s="104"/>
      <c r="CN1610" s="104"/>
      <c r="CO1610" s="104"/>
      <c r="HG1610" s="107"/>
    </row>
    <row r="1611" spans="80:215" x14ac:dyDescent="0.2">
      <c r="CB1611" s="104"/>
      <c r="CC1611" s="104"/>
      <c r="CG1611" s="104"/>
      <c r="CH1611" s="104"/>
      <c r="CL1611" s="104"/>
      <c r="CN1611" s="104"/>
      <c r="CO1611" s="104"/>
      <c r="HG1611" s="107"/>
    </row>
    <row r="1612" spans="80:215" x14ac:dyDescent="0.2">
      <c r="CB1612" s="104"/>
      <c r="CC1612" s="104"/>
      <c r="CG1612" s="104"/>
      <c r="CH1612" s="104"/>
      <c r="CL1612" s="104"/>
      <c r="CN1612" s="104"/>
      <c r="CO1612" s="104"/>
      <c r="HG1612" s="107"/>
    </row>
    <row r="1613" spans="80:215" x14ac:dyDescent="0.2">
      <c r="CB1613" s="104"/>
      <c r="CC1613" s="104"/>
      <c r="CG1613" s="104"/>
      <c r="CH1613" s="104"/>
      <c r="CL1613" s="104"/>
      <c r="CN1613" s="104"/>
      <c r="CO1613" s="104"/>
      <c r="HG1613" s="107"/>
    </row>
    <row r="1614" spans="80:215" x14ac:dyDescent="0.2">
      <c r="CB1614" s="104"/>
      <c r="CC1614" s="104"/>
      <c r="CG1614" s="104"/>
      <c r="CH1614" s="104"/>
      <c r="CL1614" s="104"/>
      <c r="CN1614" s="104"/>
      <c r="CO1614" s="104"/>
      <c r="HG1614" s="107"/>
    </row>
    <row r="1615" spans="80:215" x14ac:dyDescent="0.2">
      <c r="CB1615" s="104"/>
      <c r="CC1615" s="104"/>
      <c r="CG1615" s="104"/>
      <c r="CH1615" s="104"/>
      <c r="CL1615" s="104"/>
      <c r="CN1615" s="104"/>
      <c r="CO1615" s="104"/>
      <c r="HG1615" s="107"/>
    </row>
    <row r="1616" spans="80:215" x14ac:dyDescent="0.2">
      <c r="CB1616" s="104"/>
      <c r="CC1616" s="104"/>
      <c r="CG1616" s="104"/>
      <c r="CH1616" s="104"/>
      <c r="CL1616" s="104"/>
      <c r="CN1616" s="104"/>
      <c r="CO1616" s="104"/>
      <c r="HG1616" s="107"/>
    </row>
    <row r="1617" spans="80:215" x14ac:dyDescent="0.2">
      <c r="CB1617" s="104"/>
      <c r="CC1617" s="104"/>
      <c r="CG1617" s="104"/>
      <c r="CH1617" s="104"/>
      <c r="CL1617" s="104"/>
      <c r="CN1617" s="104"/>
      <c r="CO1617" s="104"/>
      <c r="HG1617" s="107"/>
    </row>
    <row r="1618" spans="80:215" x14ac:dyDescent="0.2">
      <c r="CB1618" s="104"/>
      <c r="CC1618" s="104"/>
      <c r="CG1618" s="104"/>
      <c r="CH1618" s="104"/>
      <c r="CL1618" s="104"/>
      <c r="CN1618" s="104"/>
      <c r="CO1618" s="104"/>
      <c r="HG1618" s="107"/>
    </row>
    <row r="1619" spans="80:215" x14ac:dyDescent="0.2">
      <c r="CB1619" s="104"/>
      <c r="CC1619" s="104"/>
      <c r="CG1619" s="104"/>
      <c r="CH1619" s="104"/>
      <c r="CL1619" s="104"/>
      <c r="CN1619" s="104"/>
      <c r="CO1619" s="104"/>
      <c r="HG1619" s="107"/>
    </row>
    <row r="1620" spans="80:215" x14ac:dyDescent="0.2">
      <c r="CB1620" s="104"/>
      <c r="CC1620" s="104"/>
      <c r="CG1620" s="104"/>
      <c r="CH1620" s="104"/>
      <c r="CL1620" s="104"/>
      <c r="CN1620" s="104"/>
      <c r="CO1620" s="104"/>
      <c r="HG1620" s="107"/>
    </row>
    <row r="1621" spans="80:215" x14ac:dyDescent="0.2">
      <c r="CB1621" s="104"/>
      <c r="CC1621" s="104"/>
      <c r="CG1621" s="104"/>
      <c r="CH1621" s="104"/>
      <c r="CL1621" s="104"/>
      <c r="CN1621" s="104"/>
      <c r="CO1621" s="104"/>
      <c r="HG1621" s="107"/>
    </row>
    <row r="1622" spans="80:215" x14ac:dyDescent="0.2">
      <c r="CB1622" s="104"/>
      <c r="CC1622" s="104"/>
      <c r="CG1622" s="104"/>
      <c r="CH1622" s="104"/>
      <c r="CL1622" s="104"/>
      <c r="CN1622" s="104"/>
      <c r="CO1622" s="104"/>
      <c r="HG1622" s="107"/>
    </row>
    <row r="1623" spans="80:215" x14ac:dyDescent="0.2">
      <c r="CB1623" s="104"/>
      <c r="CC1623" s="104"/>
      <c r="CG1623" s="104"/>
      <c r="CH1623" s="104"/>
      <c r="CL1623" s="104"/>
      <c r="CN1623" s="104"/>
      <c r="CO1623" s="104"/>
      <c r="HG1623" s="107"/>
    </row>
    <row r="1624" spans="80:215" x14ac:dyDescent="0.2">
      <c r="CB1624" s="104"/>
      <c r="CC1624" s="104"/>
      <c r="CG1624" s="104"/>
      <c r="CH1624" s="104"/>
      <c r="CL1624" s="104"/>
      <c r="CN1624" s="104"/>
      <c r="CO1624" s="104"/>
      <c r="HG1624" s="107"/>
    </row>
    <row r="1625" spans="80:215" x14ac:dyDescent="0.2">
      <c r="CB1625" s="104"/>
      <c r="CC1625" s="104"/>
      <c r="CG1625" s="104"/>
      <c r="CH1625" s="104"/>
      <c r="CL1625" s="104"/>
      <c r="CN1625" s="104"/>
      <c r="CO1625" s="104"/>
      <c r="HG1625" s="107"/>
    </row>
    <row r="1626" spans="80:215" x14ac:dyDescent="0.2">
      <c r="CB1626" s="104"/>
      <c r="CC1626" s="104"/>
      <c r="CG1626" s="104"/>
      <c r="CH1626" s="104"/>
      <c r="CL1626" s="104"/>
      <c r="CN1626" s="104"/>
      <c r="CO1626" s="104"/>
      <c r="HG1626" s="107"/>
    </row>
    <row r="1627" spans="80:215" x14ac:dyDescent="0.2">
      <c r="CB1627" s="104"/>
      <c r="CC1627" s="104"/>
      <c r="CG1627" s="104"/>
      <c r="CH1627" s="104"/>
      <c r="CL1627" s="104"/>
      <c r="CN1627" s="104"/>
      <c r="CO1627" s="104"/>
      <c r="HG1627" s="107"/>
    </row>
    <row r="1628" spans="80:215" x14ac:dyDescent="0.2">
      <c r="CB1628" s="104"/>
      <c r="CC1628" s="104"/>
      <c r="CG1628" s="104"/>
      <c r="CH1628" s="104"/>
      <c r="CL1628" s="104"/>
      <c r="CN1628" s="104"/>
      <c r="CO1628" s="104"/>
      <c r="HG1628" s="107"/>
    </row>
    <row r="1629" spans="80:215" x14ac:dyDescent="0.2">
      <c r="CB1629" s="104"/>
      <c r="CC1629" s="104"/>
      <c r="CG1629" s="104"/>
      <c r="CH1629" s="104"/>
      <c r="CL1629" s="104"/>
      <c r="CN1629" s="104"/>
      <c r="CO1629" s="104"/>
      <c r="HG1629" s="107"/>
    </row>
    <row r="1630" spans="80:215" x14ac:dyDescent="0.2">
      <c r="CB1630" s="104"/>
      <c r="CC1630" s="104"/>
      <c r="CG1630" s="104"/>
      <c r="CH1630" s="104"/>
      <c r="CL1630" s="104"/>
      <c r="CN1630" s="104"/>
      <c r="CO1630" s="104"/>
      <c r="HG1630" s="107"/>
    </row>
    <row r="1631" spans="80:215" x14ac:dyDescent="0.2">
      <c r="CB1631" s="104"/>
      <c r="CC1631" s="104"/>
      <c r="CG1631" s="104"/>
      <c r="CH1631" s="104"/>
      <c r="CL1631" s="104"/>
      <c r="CN1631" s="104"/>
      <c r="CO1631" s="104"/>
      <c r="HG1631" s="107"/>
    </row>
    <row r="1632" spans="80:215" x14ac:dyDescent="0.2">
      <c r="CB1632" s="104"/>
      <c r="CC1632" s="104"/>
      <c r="CG1632" s="104"/>
      <c r="CH1632" s="104"/>
      <c r="CL1632" s="104"/>
      <c r="CN1632" s="104"/>
      <c r="CO1632" s="104"/>
      <c r="HG1632" s="107"/>
    </row>
    <row r="1633" spans="80:215" x14ac:dyDescent="0.2">
      <c r="CB1633" s="104"/>
      <c r="CC1633" s="104"/>
      <c r="CG1633" s="104"/>
      <c r="CH1633" s="104"/>
      <c r="CL1633" s="104"/>
      <c r="CN1633" s="104"/>
      <c r="CO1633" s="104"/>
      <c r="HG1633" s="107"/>
    </row>
    <row r="1634" spans="80:215" x14ac:dyDescent="0.2">
      <c r="CB1634" s="104"/>
      <c r="CC1634" s="104"/>
      <c r="CG1634" s="104"/>
      <c r="CH1634" s="104"/>
      <c r="CL1634" s="104"/>
      <c r="CN1634" s="104"/>
      <c r="CO1634" s="104"/>
      <c r="HG1634" s="107"/>
    </row>
    <row r="1635" spans="80:215" x14ac:dyDescent="0.2">
      <c r="CB1635" s="104"/>
      <c r="CC1635" s="104"/>
      <c r="CG1635" s="104"/>
      <c r="CH1635" s="104"/>
      <c r="CL1635" s="104"/>
      <c r="CN1635" s="104"/>
      <c r="CO1635" s="104"/>
      <c r="HG1635" s="107"/>
    </row>
    <row r="1636" spans="80:215" x14ac:dyDescent="0.2">
      <c r="CB1636" s="104"/>
      <c r="CC1636" s="104"/>
      <c r="CG1636" s="104"/>
      <c r="CH1636" s="104"/>
      <c r="CL1636" s="104"/>
      <c r="CN1636" s="104"/>
      <c r="CO1636" s="104"/>
      <c r="HG1636" s="107"/>
    </row>
    <row r="1637" spans="80:215" x14ac:dyDescent="0.2">
      <c r="CB1637" s="104"/>
      <c r="CC1637" s="104"/>
      <c r="CG1637" s="104"/>
      <c r="CH1637" s="104"/>
      <c r="CL1637" s="104"/>
      <c r="CN1637" s="104"/>
      <c r="CO1637" s="104"/>
      <c r="HG1637" s="107"/>
    </row>
    <row r="1638" spans="80:215" x14ac:dyDescent="0.2">
      <c r="CB1638" s="104"/>
      <c r="CC1638" s="104"/>
      <c r="CG1638" s="104"/>
      <c r="CH1638" s="104"/>
      <c r="CL1638" s="104"/>
      <c r="CN1638" s="104"/>
      <c r="CO1638" s="104"/>
      <c r="HG1638" s="107"/>
    </row>
    <row r="1639" spans="80:215" x14ac:dyDescent="0.2">
      <c r="CB1639" s="104"/>
      <c r="CC1639" s="104"/>
      <c r="CG1639" s="104"/>
      <c r="CH1639" s="104"/>
      <c r="CL1639" s="104"/>
      <c r="CN1639" s="104"/>
      <c r="CO1639" s="104"/>
      <c r="HG1639" s="107"/>
    </row>
    <row r="1640" spans="80:215" x14ac:dyDescent="0.2">
      <c r="CB1640" s="104"/>
      <c r="CC1640" s="104"/>
      <c r="CG1640" s="104"/>
      <c r="CH1640" s="104"/>
      <c r="CL1640" s="104"/>
      <c r="CN1640" s="104"/>
      <c r="CO1640" s="104"/>
      <c r="HG1640" s="107"/>
    </row>
    <row r="1641" spans="80:215" x14ac:dyDescent="0.2">
      <c r="CB1641" s="104"/>
      <c r="CC1641" s="104"/>
      <c r="CG1641" s="104"/>
      <c r="CH1641" s="104"/>
      <c r="CL1641" s="104"/>
      <c r="CN1641" s="104"/>
      <c r="CO1641" s="104"/>
      <c r="HG1641" s="107"/>
    </row>
    <row r="1642" spans="80:215" x14ac:dyDescent="0.2">
      <c r="CB1642" s="104"/>
      <c r="CC1642" s="104"/>
      <c r="CG1642" s="104"/>
      <c r="CH1642" s="104"/>
      <c r="CL1642" s="104"/>
      <c r="CN1642" s="104"/>
      <c r="CO1642" s="104"/>
      <c r="HG1642" s="107"/>
    </row>
    <row r="1643" spans="80:215" x14ac:dyDescent="0.2">
      <c r="CB1643" s="104"/>
      <c r="CC1643" s="104"/>
      <c r="CG1643" s="104"/>
      <c r="CH1643" s="104"/>
      <c r="CL1643" s="104"/>
      <c r="CN1643" s="104"/>
      <c r="CO1643" s="104"/>
      <c r="HG1643" s="107"/>
    </row>
    <row r="1644" spans="80:215" x14ac:dyDescent="0.2">
      <c r="CB1644" s="104"/>
      <c r="CC1644" s="104"/>
      <c r="CG1644" s="104"/>
      <c r="CH1644" s="104"/>
      <c r="CL1644" s="104"/>
      <c r="CN1644" s="104"/>
      <c r="CO1644" s="104"/>
      <c r="HG1644" s="107"/>
    </row>
    <row r="1645" spans="80:215" x14ac:dyDescent="0.2">
      <c r="CB1645" s="104"/>
      <c r="CC1645" s="104"/>
      <c r="CG1645" s="104"/>
      <c r="CH1645" s="104"/>
      <c r="CL1645" s="104"/>
      <c r="CN1645" s="104"/>
      <c r="CO1645" s="104"/>
      <c r="HG1645" s="107"/>
    </row>
    <row r="1646" spans="80:215" x14ac:dyDescent="0.2">
      <c r="CB1646" s="104"/>
      <c r="CC1646" s="104"/>
      <c r="CG1646" s="104"/>
      <c r="CH1646" s="104"/>
      <c r="CL1646" s="104"/>
      <c r="CN1646" s="104"/>
      <c r="CO1646" s="104"/>
      <c r="HG1646" s="107"/>
    </row>
    <row r="1647" spans="80:215" x14ac:dyDescent="0.2">
      <c r="CB1647" s="104"/>
      <c r="CC1647" s="104"/>
      <c r="CG1647" s="104"/>
      <c r="CH1647" s="104"/>
      <c r="CL1647" s="104"/>
      <c r="CN1647" s="104"/>
      <c r="CO1647" s="104"/>
      <c r="HG1647" s="107"/>
    </row>
    <row r="1648" spans="80:215" x14ac:dyDescent="0.2">
      <c r="CB1648" s="104"/>
      <c r="CC1648" s="104"/>
      <c r="CG1648" s="104"/>
      <c r="CH1648" s="104"/>
      <c r="CL1648" s="104"/>
      <c r="CN1648" s="104"/>
      <c r="CO1648" s="104"/>
      <c r="HG1648" s="107"/>
    </row>
    <row r="1649" spans="80:215" x14ac:dyDescent="0.2">
      <c r="CB1649" s="104"/>
      <c r="CC1649" s="104"/>
      <c r="CG1649" s="104"/>
      <c r="CH1649" s="104"/>
      <c r="CL1649" s="104"/>
      <c r="CN1649" s="104"/>
      <c r="CO1649" s="104"/>
      <c r="HG1649" s="107"/>
    </row>
    <row r="1650" spans="80:215" x14ac:dyDescent="0.2">
      <c r="CB1650" s="104"/>
      <c r="CC1650" s="104"/>
      <c r="CG1650" s="104"/>
      <c r="CH1650" s="104"/>
      <c r="CL1650" s="104"/>
      <c r="CN1650" s="104"/>
      <c r="CO1650" s="104"/>
      <c r="HG1650" s="107"/>
    </row>
    <row r="1651" spans="80:215" x14ac:dyDescent="0.2">
      <c r="CB1651" s="104"/>
      <c r="CC1651" s="104"/>
      <c r="CG1651" s="104"/>
      <c r="CH1651" s="104"/>
      <c r="CL1651" s="104"/>
      <c r="CN1651" s="104"/>
      <c r="CO1651" s="104"/>
      <c r="HG1651" s="107"/>
    </row>
    <row r="1652" spans="80:215" x14ac:dyDescent="0.2">
      <c r="CB1652" s="104"/>
      <c r="CC1652" s="104"/>
      <c r="CG1652" s="104"/>
      <c r="CH1652" s="104"/>
      <c r="CL1652" s="104"/>
      <c r="CN1652" s="104"/>
      <c r="CO1652" s="104"/>
      <c r="HG1652" s="107"/>
    </row>
    <row r="1653" spans="80:215" x14ac:dyDescent="0.2">
      <c r="CB1653" s="104"/>
      <c r="CC1653" s="104"/>
      <c r="CG1653" s="104"/>
      <c r="CH1653" s="104"/>
      <c r="CL1653" s="104"/>
      <c r="CN1653" s="104"/>
      <c r="CO1653" s="104"/>
      <c r="HG1653" s="107"/>
    </row>
    <row r="1654" spans="80:215" x14ac:dyDescent="0.2">
      <c r="CB1654" s="104"/>
      <c r="CC1654" s="104"/>
      <c r="CG1654" s="104"/>
      <c r="CH1654" s="104"/>
      <c r="CL1654" s="104"/>
      <c r="CN1654" s="104"/>
      <c r="CO1654" s="104"/>
      <c r="HG1654" s="107"/>
    </row>
    <row r="1655" spans="80:215" x14ac:dyDescent="0.2">
      <c r="CB1655" s="104"/>
      <c r="CC1655" s="104"/>
      <c r="CG1655" s="104"/>
      <c r="CH1655" s="104"/>
      <c r="CL1655" s="104"/>
      <c r="CN1655" s="104"/>
      <c r="CO1655" s="104"/>
      <c r="HG1655" s="107"/>
    </row>
    <row r="1656" spans="80:215" x14ac:dyDescent="0.2">
      <c r="CB1656" s="104"/>
      <c r="CC1656" s="104"/>
      <c r="CG1656" s="104"/>
      <c r="CH1656" s="104"/>
      <c r="CL1656" s="104"/>
      <c r="CN1656" s="104"/>
      <c r="CO1656" s="104"/>
      <c r="HG1656" s="107"/>
    </row>
    <row r="1657" spans="80:215" x14ac:dyDescent="0.2">
      <c r="CB1657" s="104"/>
      <c r="CC1657" s="104"/>
      <c r="CG1657" s="104"/>
      <c r="CH1657" s="104"/>
      <c r="CL1657" s="104"/>
      <c r="CN1657" s="104"/>
      <c r="CO1657" s="104"/>
      <c r="HG1657" s="107"/>
    </row>
    <row r="1658" spans="80:215" x14ac:dyDescent="0.2">
      <c r="CB1658" s="104"/>
      <c r="CC1658" s="104"/>
      <c r="CG1658" s="104"/>
      <c r="CH1658" s="104"/>
      <c r="CL1658" s="104"/>
      <c r="CN1658" s="104"/>
      <c r="CO1658" s="104"/>
      <c r="HG1658" s="107"/>
    </row>
    <row r="1659" spans="80:215" x14ac:dyDescent="0.2">
      <c r="CB1659" s="104"/>
      <c r="CC1659" s="104"/>
      <c r="CG1659" s="104"/>
      <c r="CH1659" s="104"/>
      <c r="CL1659" s="104"/>
      <c r="CN1659" s="104"/>
      <c r="CO1659" s="104"/>
      <c r="HG1659" s="107"/>
    </row>
    <row r="1660" spans="80:215" x14ac:dyDescent="0.2">
      <c r="CB1660" s="104"/>
      <c r="CC1660" s="104"/>
      <c r="CG1660" s="104"/>
      <c r="CH1660" s="104"/>
      <c r="CL1660" s="104"/>
      <c r="CN1660" s="104"/>
      <c r="CO1660" s="104"/>
      <c r="HG1660" s="107"/>
    </row>
    <row r="1661" spans="80:215" x14ac:dyDescent="0.2">
      <c r="CB1661" s="104"/>
      <c r="CC1661" s="104"/>
      <c r="CG1661" s="104"/>
      <c r="CH1661" s="104"/>
      <c r="CL1661" s="104"/>
      <c r="CN1661" s="104"/>
      <c r="CO1661" s="104"/>
      <c r="HG1661" s="107"/>
    </row>
    <row r="1662" spans="80:215" x14ac:dyDescent="0.2">
      <c r="CB1662" s="104"/>
      <c r="CC1662" s="104"/>
      <c r="CG1662" s="104"/>
      <c r="CH1662" s="104"/>
      <c r="CL1662" s="104"/>
      <c r="CN1662" s="104"/>
      <c r="CO1662" s="104"/>
      <c r="HG1662" s="107"/>
    </row>
    <row r="1663" spans="80:215" x14ac:dyDescent="0.2">
      <c r="CB1663" s="104"/>
      <c r="CC1663" s="104"/>
      <c r="CG1663" s="104"/>
      <c r="CH1663" s="104"/>
      <c r="CL1663" s="104"/>
      <c r="CN1663" s="104"/>
      <c r="CO1663" s="104"/>
      <c r="HG1663" s="107"/>
    </row>
    <row r="1664" spans="80:215" x14ac:dyDescent="0.2">
      <c r="CB1664" s="104"/>
      <c r="CC1664" s="104"/>
      <c r="CG1664" s="104"/>
      <c r="CH1664" s="104"/>
      <c r="CL1664" s="104"/>
      <c r="CN1664" s="104"/>
      <c r="CO1664" s="104"/>
      <c r="HG1664" s="107"/>
    </row>
    <row r="1665" spans="80:215" x14ac:dyDescent="0.2">
      <c r="CB1665" s="104"/>
      <c r="CC1665" s="104"/>
      <c r="CG1665" s="104"/>
      <c r="CH1665" s="104"/>
      <c r="CL1665" s="104"/>
      <c r="CN1665" s="104"/>
      <c r="CO1665" s="104"/>
      <c r="HG1665" s="107"/>
    </row>
    <row r="1666" spans="80:215" x14ac:dyDescent="0.2">
      <c r="CB1666" s="104"/>
      <c r="CC1666" s="104"/>
      <c r="CG1666" s="104"/>
      <c r="CH1666" s="104"/>
      <c r="CL1666" s="104"/>
      <c r="CN1666" s="104"/>
      <c r="CO1666" s="104"/>
      <c r="HG1666" s="107"/>
    </row>
    <row r="1667" spans="80:215" x14ac:dyDescent="0.2">
      <c r="CB1667" s="104"/>
      <c r="CC1667" s="104"/>
      <c r="CG1667" s="104"/>
      <c r="CH1667" s="104"/>
      <c r="CL1667" s="104"/>
      <c r="CN1667" s="104"/>
      <c r="CO1667" s="104"/>
      <c r="HG1667" s="107"/>
    </row>
    <row r="1668" spans="80:215" x14ac:dyDescent="0.2">
      <c r="CB1668" s="104"/>
      <c r="CC1668" s="104"/>
      <c r="CG1668" s="104"/>
      <c r="CH1668" s="104"/>
      <c r="CL1668" s="104"/>
      <c r="CN1668" s="104"/>
      <c r="CO1668" s="104"/>
      <c r="HG1668" s="107"/>
    </row>
    <row r="1669" spans="80:215" x14ac:dyDescent="0.2">
      <c r="CB1669" s="104"/>
      <c r="CC1669" s="104"/>
      <c r="CG1669" s="104"/>
      <c r="CH1669" s="104"/>
      <c r="CL1669" s="104"/>
      <c r="CN1669" s="104"/>
      <c r="CO1669" s="104"/>
      <c r="HG1669" s="107"/>
    </row>
    <row r="1670" spans="80:215" x14ac:dyDescent="0.2">
      <c r="CB1670" s="104"/>
      <c r="CC1670" s="104"/>
      <c r="CG1670" s="104"/>
      <c r="CH1670" s="104"/>
      <c r="CL1670" s="104"/>
      <c r="CN1670" s="104"/>
      <c r="CO1670" s="104"/>
      <c r="HG1670" s="107"/>
    </row>
    <row r="1671" spans="80:215" x14ac:dyDescent="0.2">
      <c r="CB1671" s="104"/>
      <c r="CC1671" s="104"/>
      <c r="CG1671" s="104"/>
      <c r="CH1671" s="104"/>
      <c r="CL1671" s="104"/>
      <c r="CN1671" s="104"/>
      <c r="CO1671" s="104"/>
      <c r="HG1671" s="107"/>
    </row>
    <row r="1672" spans="80:215" x14ac:dyDescent="0.2">
      <c r="CB1672" s="104"/>
      <c r="CC1672" s="104"/>
      <c r="CG1672" s="104"/>
      <c r="CH1672" s="104"/>
      <c r="CL1672" s="104"/>
      <c r="CN1672" s="104"/>
      <c r="CO1672" s="104"/>
      <c r="HG1672" s="107"/>
    </row>
    <row r="1673" spans="80:215" x14ac:dyDescent="0.2">
      <c r="CB1673" s="104"/>
      <c r="CC1673" s="104"/>
      <c r="CG1673" s="104"/>
      <c r="CH1673" s="104"/>
      <c r="CL1673" s="104"/>
      <c r="CN1673" s="104"/>
      <c r="CO1673" s="104"/>
      <c r="HG1673" s="107"/>
    </row>
    <row r="1674" spans="80:215" x14ac:dyDescent="0.2">
      <c r="CB1674" s="104"/>
      <c r="CC1674" s="104"/>
      <c r="CG1674" s="104"/>
      <c r="CH1674" s="104"/>
      <c r="CL1674" s="104"/>
      <c r="CN1674" s="104"/>
      <c r="CO1674" s="104"/>
      <c r="HG1674" s="107"/>
    </row>
    <row r="1675" spans="80:215" x14ac:dyDescent="0.2">
      <c r="CB1675" s="104"/>
      <c r="CC1675" s="104"/>
      <c r="CG1675" s="104"/>
      <c r="CH1675" s="104"/>
      <c r="CL1675" s="104"/>
      <c r="CN1675" s="104"/>
      <c r="CO1675" s="104"/>
      <c r="HG1675" s="107"/>
    </row>
    <row r="1676" spans="80:215" x14ac:dyDescent="0.2">
      <c r="CB1676" s="104"/>
      <c r="CC1676" s="104"/>
      <c r="CG1676" s="104"/>
      <c r="CH1676" s="104"/>
      <c r="CL1676" s="104"/>
      <c r="CN1676" s="104"/>
      <c r="CO1676" s="104"/>
      <c r="HG1676" s="107"/>
    </row>
    <row r="1677" spans="80:215" x14ac:dyDescent="0.2">
      <c r="CB1677" s="104"/>
      <c r="CC1677" s="104"/>
      <c r="CG1677" s="104"/>
      <c r="CH1677" s="104"/>
      <c r="CL1677" s="104"/>
      <c r="CN1677" s="104"/>
      <c r="CO1677" s="104"/>
      <c r="HG1677" s="107"/>
    </row>
    <row r="1678" spans="80:215" x14ac:dyDescent="0.2">
      <c r="CB1678" s="104"/>
      <c r="CC1678" s="104"/>
      <c r="CG1678" s="104"/>
      <c r="CH1678" s="104"/>
      <c r="CL1678" s="104"/>
      <c r="CN1678" s="104"/>
      <c r="CO1678" s="104"/>
      <c r="HG1678" s="107"/>
    </row>
    <row r="1679" spans="80:215" x14ac:dyDescent="0.2">
      <c r="CB1679" s="104"/>
      <c r="CC1679" s="104"/>
      <c r="CG1679" s="104"/>
      <c r="CH1679" s="104"/>
      <c r="CL1679" s="104"/>
      <c r="CN1679" s="104"/>
      <c r="CO1679" s="104"/>
      <c r="HG1679" s="107"/>
    </row>
    <row r="1680" spans="80:215" x14ac:dyDescent="0.2">
      <c r="CB1680" s="104"/>
      <c r="CC1680" s="104"/>
      <c r="CG1680" s="104"/>
      <c r="CH1680" s="104"/>
      <c r="CL1680" s="104"/>
      <c r="CN1680" s="104"/>
      <c r="CO1680" s="104"/>
      <c r="HG1680" s="107"/>
    </row>
    <row r="1681" spans="80:215" x14ac:dyDescent="0.2">
      <c r="CB1681" s="104"/>
      <c r="CC1681" s="104"/>
      <c r="CG1681" s="104"/>
      <c r="CH1681" s="104"/>
      <c r="CL1681" s="104"/>
      <c r="CN1681" s="104"/>
      <c r="CO1681" s="104"/>
      <c r="HG1681" s="107"/>
    </row>
    <row r="1682" spans="80:215" x14ac:dyDescent="0.2">
      <c r="CB1682" s="104"/>
      <c r="CC1682" s="104"/>
      <c r="CG1682" s="104"/>
      <c r="CH1682" s="104"/>
      <c r="CL1682" s="104"/>
      <c r="CN1682" s="104"/>
      <c r="CO1682" s="104"/>
      <c r="HG1682" s="107"/>
    </row>
    <row r="1683" spans="80:215" x14ac:dyDescent="0.2">
      <c r="CB1683" s="104"/>
      <c r="CC1683" s="104"/>
      <c r="CG1683" s="104"/>
      <c r="CH1683" s="104"/>
      <c r="CL1683" s="104"/>
      <c r="CN1683" s="104"/>
      <c r="CO1683" s="104"/>
      <c r="HG1683" s="107"/>
    </row>
    <row r="1684" spans="80:215" x14ac:dyDescent="0.2">
      <c r="CB1684" s="104"/>
      <c r="CC1684" s="104"/>
      <c r="CG1684" s="104"/>
      <c r="CH1684" s="104"/>
      <c r="CL1684" s="104"/>
      <c r="CN1684" s="104"/>
      <c r="CO1684" s="104"/>
      <c r="HG1684" s="107"/>
    </row>
    <row r="1685" spans="80:215" x14ac:dyDescent="0.2">
      <c r="CB1685" s="104"/>
      <c r="CC1685" s="104"/>
      <c r="CG1685" s="104"/>
      <c r="CH1685" s="104"/>
      <c r="CL1685" s="104"/>
      <c r="CN1685" s="104"/>
      <c r="CO1685" s="104"/>
      <c r="HG1685" s="107"/>
    </row>
    <row r="1686" spans="80:215" x14ac:dyDescent="0.2">
      <c r="CB1686" s="104"/>
      <c r="CC1686" s="104"/>
      <c r="CG1686" s="104"/>
      <c r="CH1686" s="104"/>
      <c r="CL1686" s="104"/>
      <c r="CN1686" s="104"/>
      <c r="CO1686" s="104"/>
      <c r="HG1686" s="107"/>
    </row>
    <row r="1687" spans="80:215" x14ac:dyDescent="0.2">
      <c r="CB1687" s="104"/>
      <c r="CC1687" s="104"/>
      <c r="CG1687" s="104"/>
      <c r="CH1687" s="104"/>
      <c r="CL1687" s="104"/>
      <c r="CN1687" s="104"/>
      <c r="CO1687" s="104"/>
      <c r="HG1687" s="107"/>
    </row>
    <row r="1688" spans="80:215" x14ac:dyDescent="0.2">
      <c r="CB1688" s="104"/>
      <c r="CC1688" s="104"/>
      <c r="CG1688" s="104"/>
      <c r="CH1688" s="104"/>
      <c r="CL1688" s="104"/>
      <c r="CN1688" s="104"/>
      <c r="CO1688" s="104"/>
      <c r="HG1688" s="107"/>
    </row>
    <row r="1689" spans="80:215" x14ac:dyDescent="0.2">
      <c r="CB1689" s="104"/>
      <c r="CC1689" s="104"/>
      <c r="CG1689" s="104"/>
      <c r="CH1689" s="104"/>
      <c r="CL1689" s="104"/>
      <c r="CN1689" s="104"/>
      <c r="CO1689" s="104"/>
      <c r="HG1689" s="107"/>
    </row>
    <row r="1690" spans="80:215" x14ac:dyDescent="0.2">
      <c r="CB1690" s="104"/>
      <c r="CC1690" s="104"/>
      <c r="CG1690" s="104"/>
      <c r="CH1690" s="104"/>
      <c r="CL1690" s="104"/>
      <c r="CN1690" s="104"/>
      <c r="CO1690" s="104"/>
      <c r="HG1690" s="107"/>
    </row>
    <row r="1691" spans="80:215" x14ac:dyDescent="0.2">
      <c r="CB1691" s="104"/>
      <c r="CC1691" s="104"/>
      <c r="CG1691" s="104"/>
      <c r="CH1691" s="104"/>
      <c r="CL1691" s="104"/>
      <c r="CN1691" s="104"/>
      <c r="CO1691" s="104"/>
      <c r="HG1691" s="107"/>
    </row>
    <row r="1692" spans="80:215" x14ac:dyDescent="0.2">
      <c r="CB1692" s="104"/>
      <c r="CC1692" s="104"/>
      <c r="CG1692" s="104"/>
      <c r="CH1692" s="104"/>
      <c r="CL1692" s="104"/>
      <c r="CN1692" s="104"/>
      <c r="CO1692" s="104"/>
      <c r="HG1692" s="107"/>
    </row>
    <row r="1693" spans="80:215" x14ac:dyDescent="0.2">
      <c r="CB1693" s="104"/>
      <c r="CC1693" s="104"/>
      <c r="CG1693" s="104"/>
      <c r="CH1693" s="104"/>
      <c r="CL1693" s="104"/>
      <c r="CN1693" s="104"/>
      <c r="CO1693" s="104"/>
      <c r="HG1693" s="107"/>
    </row>
    <row r="1694" spans="80:215" x14ac:dyDescent="0.2">
      <c r="CB1694" s="104"/>
      <c r="CC1694" s="104"/>
      <c r="CG1694" s="104"/>
      <c r="CH1694" s="104"/>
      <c r="CL1694" s="104"/>
      <c r="CN1694" s="104"/>
      <c r="CO1694" s="104"/>
      <c r="HG1694" s="107"/>
    </row>
    <row r="1695" spans="80:215" x14ac:dyDescent="0.2">
      <c r="CB1695" s="104"/>
      <c r="CC1695" s="104"/>
      <c r="CG1695" s="104"/>
      <c r="CH1695" s="104"/>
      <c r="CL1695" s="104"/>
      <c r="CN1695" s="104"/>
      <c r="CO1695" s="104"/>
      <c r="HG1695" s="107"/>
    </row>
    <row r="1696" spans="80:215" x14ac:dyDescent="0.2">
      <c r="CB1696" s="104"/>
      <c r="CC1696" s="104"/>
      <c r="CG1696" s="104"/>
      <c r="CH1696" s="104"/>
      <c r="CL1696" s="104"/>
      <c r="CN1696" s="104"/>
      <c r="CO1696" s="104"/>
      <c r="HG1696" s="107"/>
    </row>
    <row r="1697" spans="80:215" x14ac:dyDescent="0.2">
      <c r="CB1697" s="104"/>
      <c r="CC1697" s="104"/>
      <c r="CG1697" s="104"/>
      <c r="CH1697" s="104"/>
      <c r="CL1697" s="104"/>
      <c r="CN1697" s="104"/>
      <c r="CO1697" s="104"/>
      <c r="HG1697" s="107"/>
    </row>
    <row r="1698" spans="80:215" x14ac:dyDescent="0.2">
      <c r="CB1698" s="104"/>
      <c r="CC1698" s="104"/>
      <c r="CG1698" s="104"/>
      <c r="CH1698" s="104"/>
      <c r="CL1698" s="104"/>
      <c r="CN1698" s="104"/>
      <c r="CO1698" s="104"/>
      <c r="HG1698" s="107"/>
    </row>
    <row r="1699" spans="80:215" x14ac:dyDescent="0.2">
      <c r="CB1699" s="104"/>
      <c r="CC1699" s="104"/>
      <c r="CG1699" s="104"/>
      <c r="CH1699" s="104"/>
      <c r="CL1699" s="104"/>
      <c r="CN1699" s="104"/>
      <c r="CO1699" s="104"/>
      <c r="HG1699" s="107"/>
    </row>
    <row r="1700" spans="80:215" x14ac:dyDescent="0.2">
      <c r="CB1700" s="104"/>
      <c r="CC1700" s="104"/>
      <c r="CG1700" s="104"/>
      <c r="CH1700" s="104"/>
      <c r="CL1700" s="104"/>
      <c r="CN1700" s="104"/>
      <c r="CO1700" s="104"/>
      <c r="HG1700" s="107"/>
    </row>
    <row r="1701" spans="80:215" x14ac:dyDescent="0.2">
      <c r="CB1701" s="104"/>
      <c r="CC1701" s="104"/>
      <c r="CG1701" s="104"/>
      <c r="CH1701" s="104"/>
      <c r="CL1701" s="104"/>
      <c r="CN1701" s="104"/>
      <c r="CO1701" s="104"/>
      <c r="HG1701" s="107"/>
    </row>
    <row r="1702" spans="80:215" x14ac:dyDescent="0.2">
      <c r="CB1702" s="104"/>
      <c r="CC1702" s="104"/>
      <c r="CG1702" s="104"/>
      <c r="CH1702" s="104"/>
      <c r="CL1702" s="104"/>
      <c r="CN1702" s="104"/>
      <c r="CO1702" s="104"/>
      <c r="HG1702" s="107"/>
    </row>
    <row r="1703" spans="80:215" x14ac:dyDescent="0.2">
      <c r="CB1703" s="104"/>
      <c r="CC1703" s="104"/>
      <c r="CG1703" s="104"/>
      <c r="CH1703" s="104"/>
      <c r="CL1703" s="104"/>
      <c r="CN1703" s="104"/>
      <c r="CO1703" s="104"/>
      <c r="HG1703" s="107"/>
    </row>
    <row r="1704" spans="80:215" x14ac:dyDescent="0.2">
      <c r="CB1704" s="104"/>
      <c r="CC1704" s="104"/>
      <c r="CG1704" s="104"/>
      <c r="CH1704" s="104"/>
      <c r="CL1704" s="104"/>
      <c r="CN1704" s="104"/>
      <c r="CO1704" s="104"/>
      <c r="HG1704" s="107"/>
    </row>
    <row r="1705" spans="80:215" x14ac:dyDescent="0.2">
      <c r="CB1705" s="104"/>
      <c r="CC1705" s="104"/>
      <c r="CG1705" s="104"/>
      <c r="CH1705" s="104"/>
      <c r="CL1705" s="104"/>
      <c r="CN1705" s="104"/>
      <c r="CO1705" s="104"/>
      <c r="HG1705" s="107"/>
    </row>
    <row r="1706" spans="80:215" x14ac:dyDescent="0.2">
      <c r="CB1706" s="104"/>
      <c r="CC1706" s="104"/>
      <c r="CG1706" s="104"/>
      <c r="CH1706" s="104"/>
      <c r="CL1706" s="104"/>
      <c r="CN1706" s="104"/>
      <c r="CO1706" s="104"/>
      <c r="HG1706" s="107"/>
    </row>
    <row r="1707" spans="80:215" x14ac:dyDescent="0.2">
      <c r="CB1707" s="104"/>
      <c r="CC1707" s="104"/>
      <c r="CG1707" s="104"/>
      <c r="CH1707" s="104"/>
      <c r="CL1707" s="104"/>
      <c r="CN1707" s="104"/>
      <c r="CO1707" s="104"/>
      <c r="HG1707" s="107"/>
    </row>
    <row r="1708" spans="80:215" x14ac:dyDescent="0.2">
      <c r="CB1708" s="104"/>
      <c r="CC1708" s="104"/>
      <c r="CG1708" s="104"/>
      <c r="CH1708" s="104"/>
      <c r="CL1708" s="104"/>
      <c r="CN1708" s="104"/>
      <c r="CO1708" s="104"/>
      <c r="HG1708" s="107"/>
    </row>
    <row r="1709" spans="80:215" x14ac:dyDescent="0.2">
      <c r="CB1709" s="104"/>
      <c r="CC1709" s="104"/>
      <c r="CG1709" s="104"/>
      <c r="CH1709" s="104"/>
      <c r="CL1709" s="104"/>
      <c r="CN1709" s="104"/>
      <c r="CO1709" s="104"/>
      <c r="HG1709" s="107"/>
    </row>
    <row r="1710" spans="80:215" x14ac:dyDescent="0.2">
      <c r="CB1710" s="104"/>
      <c r="CC1710" s="104"/>
      <c r="CG1710" s="104"/>
      <c r="CH1710" s="104"/>
      <c r="CL1710" s="104"/>
      <c r="CN1710" s="104"/>
      <c r="CO1710" s="104"/>
      <c r="HG1710" s="107"/>
    </row>
    <row r="1711" spans="80:215" x14ac:dyDescent="0.2">
      <c r="CB1711" s="104"/>
      <c r="CC1711" s="104"/>
      <c r="CG1711" s="104"/>
      <c r="CH1711" s="104"/>
      <c r="CL1711" s="104"/>
      <c r="CN1711" s="104"/>
      <c r="CO1711" s="104"/>
      <c r="HG1711" s="107"/>
    </row>
    <row r="1712" spans="80:215" x14ac:dyDescent="0.2">
      <c r="CB1712" s="104"/>
      <c r="CC1712" s="104"/>
      <c r="CG1712" s="104"/>
      <c r="CH1712" s="104"/>
      <c r="CL1712" s="104"/>
      <c r="CN1712" s="104"/>
      <c r="CO1712" s="104"/>
      <c r="HG1712" s="107"/>
    </row>
    <row r="1713" spans="80:215" x14ac:dyDescent="0.2">
      <c r="CB1713" s="104"/>
      <c r="CC1713" s="104"/>
      <c r="CG1713" s="104"/>
      <c r="CH1713" s="104"/>
      <c r="CL1713" s="104"/>
      <c r="CN1713" s="104"/>
      <c r="CO1713" s="104"/>
      <c r="HG1713" s="107"/>
    </row>
    <row r="1714" spans="80:215" x14ac:dyDescent="0.2">
      <c r="CB1714" s="104"/>
      <c r="CC1714" s="104"/>
      <c r="CG1714" s="104"/>
      <c r="CH1714" s="104"/>
      <c r="CL1714" s="104"/>
      <c r="CN1714" s="104"/>
      <c r="CO1714" s="104"/>
      <c r="HG1714" s="107"/>
    </row>
    <row r="1715" spans="80:215" x14ac:dyDescent="0.2">
      <c r="CB1715" s="104"/>
      <c r="CC1715" s="104"/>
      <c r="CG1715" s="104"/>
      <c r="CH1715" s="104"/>
      <c r="CL1715" s="104"/>
      <c r="CN1715" s="104"/>
      <c r="CO1715" s="104"/>
      <c r="HG1715" s="107"/>
    </row>
    <row r="1716" spans="80:215" x14ac:dyDescent="0.2">
      <c r="CB1716" s="104"/>
      <c r="CC1716" s="104"/>
      <c r="CG1716" s="104"/>
      <c r="CH1716" s="104"/>
      <c r="CL1716" s="104"/>
      <c r="CN1716" s="104"/>
      <c r="CO1716" s="104"/>
      <c r="HG1716" s="107"/>
    </row>
    <row r="1717" spans="80:215" x14ac:dyDescent="0.2">
      <c r="CB1717" s="104"/>
      <c r="CC1717" s="104"/>
      <c r="CG1717" s="104"/>
      <c r="CH1717" s="104"/>
      <c r="CL1717" s="104"/>
      <c r="CN1717" s="104"/>
      <c r="CO1717" s="104"/>
      <c r="HG1717" s="107"/>
    </row>
    <row r="1718" spans="80:215" x14ac:dyDescent="0.2">
      <c r="CB1718" s="104"/>
      <c r="CC1718" s="104"/>
      <c r="CG1718" s="104"/>
      <c r="CH1718" s="104"/>
      <c r="CL1718" s="104"/>
      <c r="CN1718" s="104"/>
      <c r="CO1718" s="104"/>
      <c r="HG1718" s="107"/>
    </row>
    <row r="1719" spans="80:215" x14ac:dyDescent="0.2">
      <c r="CB1719" s="104"/>
      <c r="CC1719" s="104"/>
      <c r="CG1719" s="104"/>
      <c r="CH1719" s="104"/>
      <c r="CL1719" s="104"/>
      <c r="CN1719" s="104"/>
      <c r="CO1719" s="104"/>
      <c r="HG1719" s="107"/>
    </row>
    <row r="1720" spans="80:215" x14ac:dyDescent="0.2">
      <c r="CB1720" s="104"/>
      <c r="CC1720" s="104"/>
      <c r="CG1720" s="104"/>
      <c r="CH1720" s="104"/>
      <c r="CL1720" s="104"/>
      <c r="CN1720" s="104"/>
      <c r="CO1720" s="104"/>
      <c r="HG1720" s="107"/>
    </row>
    <row r="1721" spans="80:215" x14ac:dyDescent="0.2">
      <c r="CB1721" s="104"/>
      <c r="CC1721" s="104"/>
      <c r="CG1721" s="104"/>
      <c r="CH1721" s="104"/>
      <c r="CL1721" s="104"/>
      <c r="CN1721" s="104"/>
      <c r="CO1721" s="104"/>
      <c r="HG1721" s="107"/>
    </row>
    <row r="1722" spans="80:215" x14ac:dyDescent="0.2">
      <c r="CB1722" s="104"/>
      <c r="CC1722" s="104"/>
      <c r="CG1722" s="104"/>
      <c r="CH1722" s="104"/>
      <c r="CL1722" s="104"/>
      <c r="CN1722" s="104"/>
      <c r="CO1722" s="104"/>
      <c r="HG1722" s="107"/>
    </row>
    <row r="1723" spans="80:215" x14ac:dyDescent="0.2">
      <c r="CB1723" s="104"/>
      <c r="CC1723" s="104"/>
      <c r="CG1723" s="104"/>
      <c r="CH1723" s="104"/>
      <c r="CL1723" s="104"/>
      <c r="CN1723" s="104"/>
      <c r="CO1723" s="104"/>
      <c r="HG1723" s="107"/>
    </row>
    <row r="1724" spans="80:215" x14ac:dyDescent="0.2">
      <c r="CB1724" s="104"/>
      <c r="CC1724" s="104"/>
      <c r="CG1724" s="104"/>
      <c r="CH1724" s="104"/>
      <c r="CL1724" s="104"/>
      <c r="CN1724" s="104"/>
      <c r="CO1724" s="104"/>
      <c r="HG1724" s="107"/>
    </row>
    <row r="1725" spans="80:215" x14ac:dyDescent="0.2">
      <c r="CB1725" s="104"/>
      <c r="CC1725" s="104"/>
      <c r="CG1725" s="104"/>
      <c r="CH1725" s="104"/>
      <c r="CL1725" s="104"/>
      <c r="CN1725" s="104"/>
      <c r="CO1725" s="104"/>
      <c r="HG1725" s="107"/>
    </row>
    <row r="1726" spans="80:215" x14ac:dyDescent="0.2">
      <c r="CB1726" s="104"/>
      <c r="CC1726" s="104"/>
      <c r="CG1726" s="104"/>
      <c r="CH1726" s="104"/>
      <c r="CL1726" s="104"/>
      <c r="CN1726" s="104"/>
      <c r="CO1726" s="104"/>
      <c r="HG1726" s="107"/>
    </row>
    <row r="1727" spans="80:215" x14ac:dyDescent="0.2">
      <c r="CB1727" s="104"/>
      <c r="CC1727" s="104"/>
      <c r="CG1727" s="104"/>
      <c r="CH1727" s="104"/>
      <c r="CL1727" s="104"/>
      <c r="CN1727" s="104"/>
      <c r="CO1727" s="104"/>
      <c r="HG1727" s="107"/>
    </row>
    <row r="1728" spans="80:215" x14ac:dyDescent="0.2">
      <c r="CB1728" s="104"/>
      <c r="CC1728" s="104"/>
      <c r="CG1728" s="104"/>
      <c r="CH1728" s="104"/>
      <c r="CL1728" s="104"/>
      <c r="CN1728" s="104"/>
      <c r="CO1728" s="104"/>
      <c r="HG1728" s="107"/>
    </row>
    <row r="1729" spans="80:215" x14ac:dyDescent="0.2">
      <c r="CB1729" s="104"/>
      <c r="CC1729" s="104"/>
      <c r="CG1729" s="104"/>
      <c r="CH1729" s="104"/>
      <c r="CL1729" s="104"/>
      <c r="CN1729" s="104"/>
      <c r="CO1729" s="104"/>
      <c r="HG1729" s="107"/>
    </row>
    <row r="1730" spans="80:215" x14ac:dyDescent="0.2">
      <c r="CB1730" s="104"/>
      <c r="CC1730" s="104"/>
      <c r="CG1730" s="104"/>
      <c r="CH1730" s="104"/>
      <c r="CL1730" s="104"/>
      <c r="CN1730" s="104"/>
      <c r="CO1730" s="104"/>
      <c r="HG1730" s="107"/>
    </row>
    <row r="1731" spans="80:215" x14ac:dyDescent="0.2">
      <c r="CB1731" s="104"/>
      <c r="CC1731" s="104"/>
      <c r="CG1731" s="104"/>
      <c r="CH1731" s="104"/>
      <c r="CL1731" s="104"/>
      <c r="CN1731" s="104"/>
      <c r="CO1731" s="104"/>
      <c r="HG1731" s="107"/>
    </row>
    <row r="1732" spans="80:215" x14ac:dyDescent="0.2">
      <c r="CB1732" s="104"/>
      <c r="CC1732" s="104"/>
      <c r="CG1732" s="104"/>
      <c r="CH1732" s="104"/>
      <c r="CL1732" s="104"/>
      <c r="CN1732" s="104"/>
      <c r="CO1732" s="104"/>
      <c r="HG1732" s="107"/>
    </row>
    <row r="1733" spans="80:215" x14ac:dyDescent="0.2">
      <c r="CB1733" s="104"/>
      <c r="CC1733" s="104"/>
      <c r="CG1733" s="104"/>
      <c r="CH1733" s="104"/>
      <c r="CL1733" s="104"/>
      <c r="CN1733" s="104"/>
      <c r="CO1733" s="104"/>
      <c r="HG1733" s="107"/>
    </row>
    <row r="1734" spans="80:215" x14ac:dyDescent="0.2">
      <c r="CB1734" s="104"/>
      <c r="CC1734" s="104"/>
      <c r="CG1734" s="104"/>
      <c r="CH1734" s="104"/>
      <c r="CL1734" s="104"/>
      <c r="CN1734" s="104"/>
      <c r="CO1734" s="104"/>
      <c r="HG1734" s="107"/>
    </row>
    <row r="1735" spans="80:215" x14ac:dyDescent="0.2">
      <c r="CB1735" s="104"/>
      <c r="CC1735" s="104"/>
      <c r="CG1735" s="104"/>
      <c r="CH1735" s="104"/>
      <c r="CL1735" s="104"/>
      <c r="CN1735" s="104"/>
      <c r="CO1735" s="104"/>
      <c r="HG1735" s="107"/>
    </row>
    <row r="1736" spans="80:215" x14ac:dyDescent="0.2">
      <c r="CB1736" s="104"/>
      <c r="CC1736" s="104"/>
      <c r="CG1736" s="104"/>
      <c r="CH1736" s="104"/>
      <c r="CL1736" s="104"/>
      <c r="CN1736" s="104"/>
      <c r="CO1736" s="104"/>
      <c r="HG1736" s="107"/>
    </row>
    <row r="1737" spans="80:215" x14ac:dyDescent="0.2">
      <c r="CB1737" s="104"/>
      <c r="CC1737" s="104"/>
      <c r="CG1737" s="104"/>
      <c r="CH1737" s="104"/>
      <c r="CL1737" s="104"/>
      <c r="CN1737" s="104"/>
      <c r="CO1737" s="104"/>
      <c r="HG1737" s="107"/>
    </row>
    <row r="1738" spans="80:215" x14ac:dyDescent="0.2">
      <c r="CB1738" s="104"/>
      <c r="CC1738" s="104"/>
      <c r="CG1738" s="104"/>
      <c r="CH1738" s="104"/>
      <c r="CL1738" s="104"/>
      <c r="CN1738" s="104"/>
      <c r="CO1738" s="104"/>
      <c r="HG1738" s="107"/>
    </row>
    <row r="1739" spans="80:215" x14ac:dyDescent="0.2">
      <c r="CB1739" s="104"/>
      <c r="CC1739" s="104"/>
      <c r="CG1739" s="104"/>
      <c r="CH1739" s="104"/>
      <c r="CL1739" s="104"/>
      <c r="CN1739" s="104"/>
      <c r="CO1739" s="104"/>
      <c r="HG1739" s="107"/>
    </row>
    <row r="1740" spans="80:215" x14ac:dyDescent="0.2">
      <c r="CB1740" s="104"/>
      <c r="CC1740" s="104"/>
      <c r="CG1740" s="104"/>
      <c r="CH1740" s="104"/>
      <c r="CL1740" s="104"/>
      <c r="CN1740" s="104"/>
      <c r="CO1740" s="104"/>
      <c r="HG1740" s="107"/>
    </row>
    <row r="1741" spans="80:215" x14ac:dyDescent="0.2">
      <c r="CB1741" s="104"/>
      <c r="CC1741" s="104"/>
      <c r="CG1741" s="104"/>
      <c r="CH1741" s="104"/>
      <c r="CL1741" s="104"/>
      <c r="CN1741" s="104"/>
      <c r="CO1741" s="104"/>
      <c r="HG1741" s="107"/>
    </row>
    <row r="1742" spans="80:215" x14ac:dyDescent="0.2">
      <c r="CB1742" s="104"/>
      <c r="CC1742" s="104"/>
      <c r="CG1742" s="104"/>
      <c r="CH1742" s="104"/>
      <c r="CL1742" s="104"/>
      <c r="CN1742" s="104"/>
      <c r="CO1742" s="104"/>
      <c r="HG1742" s="107"/>
    </row>
    <row r="1743" spans="80:215" x14ac:dyDescent="0.2">
      <c r="CB1743" s="104"/>
      <c r="CC1743" s="104"/>
      <c r="CG1743" s="104"/>
      <c r="CH1743" s="104"/>
      <c r="CL1743" s="104"/>
      <c r="CN1743" s="104"/>
      <c r="CO1743" s="104"/>
      <c r="HG1743" s="107"/>
    </row>
    <row r="1744" spans="80:215" x14ac:dyDescent="0.2">
      <c r="CB1744" s="104"/>
      <c r="CC1744" s="104"/>
      <c r="CG1744" s="104"/>
      <c r="CH1744" s="104"/>
      <c r="CL1744" s="104"/>
      <c r="CN1744" s="104"/>
      <c r="CO1744" s="104"/>
      <c r="HG1744" s="107"/>
    </row>
    <row r="1745" spans="80:215" x14ac:dyDescent="0.2">
      <c r="CB1745" s="104"/>
      <c r="CC1745" s="104"/>
      <c r="CG1745" s="104"/>
      <c r="CH1745" s="104"/>
      <c r="CL1745" s="104"/>
      <c r="CN1745" s="104"/>
      <c r="CO1745" s="104"/>
      <c r="HG1745" s="107"/>
    </row>
    <row r="1746" spans="80:215" x14ac:dyDescent="0.2">
      <c r="CB1746" s="104"/>
      <c r="CC1746" s="104"/>
      <c r="CG1746" s="104"/>
      <c r="CH1746" s="104"/>
      <c r="CL1746" s="104"/>
      <c r="CN1746" s="104"/>
      <c r="CO1746" s="104"/>
      <c r="HG1746" s="107"/>
    </row>
    <row r="1747" spans="80:215" x14ac:dyDescent="0.2">
      <c r="CB1747" s="104"/>
      <c r="CC1747" s="104"/>
      <c r="CG1747" s="104"/>
      <c r="CH1747" s="104"/>
      <c r="CL1747" s="104"/>
      <c r="CN1747" s="104"/>
      <c r="CO1747" s="104"/>
      <c r="HG1747" s="107"/>
    </row>
    <row r="1748" spans="80:215" x14ac:dyDescent="0.2">
      <c r="CB1748" s="104"/>
      <c r="CC1748" s="104"/>
      <c r="CG1748" s="104"/>
      <c r="CH1748" s="104"/>
      <c r="CL1748" s="104"/>
      <c r="CN1748" s="104"/>
      <c r="CO1748" s="104"/>
      <c r="HG1748" s="107"/>
    </row>
    <row r="1749" spans="80:215" x14ac:dyDescent="0.2">
      <c r="CB1749" s="104"/>
      <c r="CC1749" s="104"/>
      <c r="CG1749" s="104"/>
      <c r="CH1749" s="104"/>
      <c r="CL1749" s="104"/>
      <c r="CN1749" s="104"/>
      <c r="CO1749" s="104"/>
      <c r="HG1749" s="107"/>
    </row>
    <row r="1750" spans="80:215" x14ac:dyDescent="0.2">
      <c r="CB1750" s="104"/>
      <c r="CC1750" s="104"/>
      <c r="CG1750" s="104"/>
      <c r="CH1750" s="104"/>
      <c r="CL1750" s="104"/>
      <c r="CN1750" s="104"/>
      <c r="CO1750" s="104"/>
      <c r="HG1750" s="107"/>
    </row>
    <row r="1751" spans="80:215" x14ac:dyDescent="0.2">
      <c r="CB1751" s="104"/>
      <c r="CC1751" s="104"/>
      <c r="CG1751" s="104"/>
      <c r="CH1751" s="104"/>
      <c r="CL1751" s="104"/>
      <c r="CN1751" s="104"/>
      <c r="CO1751" s="104"/>
      <c r="HG1751" s="107"/>
    </row>
    <row r="1752" spans="80:215" x14ac:dyDescent="0.2">
      <c r="CB1752" s="104"/>
      <c r="CC1752" s="104"/>
      <c r="CG1752" s="104"/>
      <c r="CH1752" s="104"/>
      <c r="CL1752" s="104"/>
      <c r="CN1752" s="104"/>
      <c r="CO1752" s="104"/>
      <c r="HG1752" s="107"/>
    </row>
    <row r="1753" spans="80:215" x14ac:dyDescent="0.2">
      <c r="CB1753" s="104"/>
      <c r="CC1753" s="104"/>
      <c r="CG1753" s="104"/>
      <c r="CH1753" s="104"/>
      <c r="CL1753" s="104"/>
      <c r="CN1753" s="104"/>
      <c r="CO1753" s="104"/>
      <c r="HG1753" s="107"/>
    </row>
    <row r="1754" spans="80:215" x14ac:dyDescent="0.2">
      <c r="CB1754" s="104"/>
      <c r="CC1754" s="104"/>
      <c r="CG1754" s="104"/>
      <c r="CH1754" s="104"/>
      <c r="CL1754" s="104"/>
      <c r="CN1754" s="104"/>
      <c r="CO1754" s="104"/>
      <c r="HG1754" s="107"/>
    </row>
    <row r="1755" spans="80:215" x14ac:dyDescent="0.2">
      <c r="CB1755" s="104"/>
      <c r="CC1755" s="104"/>
      <c r="CG1755" s="104"/>
      <c r="CH1755" s="104"/>
      <c r="CL1755" s="104"/>
      <c r="CN1755" s="104"/>
      <c r="CO1755" s="104"/>
      <c r="HG1755" s="107"/>
    </row>
    <row r="1756" spans="80:215" x14ac:dyDescent="0.2">
      <c r="CB1756" s="104"/>
      <c r="CC1756" s="104"/>
      <c r="CG1756" s="104"/>
      <c r="CH1756" s="104"/>
      <c r="CL1756" s="104"/>
      <c r="CN1756" s="104"/>
      <c r="CO1756" s="104"/>
      <c r="HG1756" s="107"/>
    </row>
    <row r="1757" spans="80:215" x14ac:dyDescent="0.2">
      <c r="CB1757" s="104"/>
      <c r="CC1757" s="104"/>
      <c r="CG1757" s="104"/>
      <c r="CH1757" s="104"/>
      <c r="CL1757" s="104"/>
      <c r="CN1757" s="104"/>
      <c r="CO1757" s="104"/>
      <c r="HG1757" s="107"/>
    </row>
    <row r="1758" spans="80:215" x14ac:dyDescent="0.2">
      <c r="CB1758" s="104"/>
      <c r="CC1758" s="104"/>
      <c r="CG1758" s="104"/>
      <c r="CH1758" s="104"/>
      <c r="CL1758" s="104"/>
      <c r="CN1758" s="104"/>
      <c r="CO1758" s="104"/>
      <c r="HG1758" s="107"/>
    </row>
    <row r="1759" spans="80:215" x14ac:dyDescent="0.2">
      <c r="CB1759" s="104"/>
      <c r="CC1759" s="104"/>
      <c r="CG1759" s="104"/>
      <c r="CH1759" s="104"/>
      <c r="CL1759" s="104"/>
      <c r="CN1759" s="104"/>
      <c r="CO1759" s="104"/>
      <c r="HG1759" s="107"/>
    </row>
    <row r="1760" spans="80:215" x14ac:dyDescent="0.2">
      <c r="CB1760" s="104"/>
      <c r="CC1760" s="104"/>
      <c r="CG1760" s="104"/>
      <c r="CH1760" s="104"/>
      <c r="CL1760" s="104"/>
      <c r="CN1760" s="104"/>
      <c r="CO1760" s="104"/>
      <c r="HG1760" s="107"/>
    </row>
    <row r="1761" spans="80:215" x14ac:dyDescent="0.2">
      <c r="CB1761" s="104"/>
      <c r="CC1761" s="104"/>
      <c r="CG1761" s="104"/>
      <c r="CH1761" s="104"/>
      <c r="CL1761" s="104"/>
      <c r="CN1761" s="104"/>
      <c r="CO1761" s="104"/>
      <c r="HG1761" s="107"/>
    </row>
    <row r="1762" spans="80:215" x14ac:dyDescent="0.2">
      <c r="CB1762" s="104"/>
      <c r="CC1762" s="104"/>
      <c r="CG1762" s="104"/>
      <c r="CH1762" s="104"/>
      <c r="CL1762" s="104"/>
      <c r="CN1762" s="104"/>
      <c r="CO1762" s="104"/>
      <c r="HG1762" s="107"/>
    </row>
    <row r="1763" spans="80:215" x14ac:dyDescent="0.2">
      <c r="CB1763" s="104"/>
      <c r="CC1763" s="104"/>
      <c r="CG1763" s="104"/>
      <c r="CH1763" s="104"/>
      <c r="CL1763" s="104"/>
      <c r="CN1763" s="104"/>
      <c r="CO1763" s="104"/>
      <c r="HG1763" s="107"/>
    </row>
    <row r="1764" spans="80:215" x14ac:dyDescent="0.2">
      <c r="CB1764" s="104"/>
      <c r="CC1764" s="104"/>
      <c r="CG1764" s="104"/>
      <c r="CH1764" s="104"/>
      <c r="CL1764" s="104"/>
      <c r="CN1764" s="104"/>
      <c r="CO1764" s="104"/>
      <c r="HG1764" s="107"/>
    </row>
    <row r="1765" spans="80:215" x14ac:dyDescent="0.2">
      <c r="CB1765" s="104"/>
      <c r="CC1765" s="104"/>
      <c r="CG1765" s="104"/>
      <c r="CH1765" s="104"/>
      <c r="CL1765" s="104"/>
      <c r="CN1765" s="104"/>
      <c r="CO1765" s="104"/>
      <c r="HG1765" s="107"/>
    </row>
    <row r="1766" spans="80:215" x14ac:dyDescent="0.2">
      <c r="CB1766" s="104"/>
      <c r="CC1766" s="104"/>
      <c r="CG1766" s="104"/>
      <c r="CH1766" s="104"/>
      <c r="CL1766" s="104"/>
      <c r="CN1766" s="104"/>
      <c r="CO1766" s="104"/>
      <c r="HG1766" s="107"/>
    </row>
    <row r="1767" spans="80:215" x14ac:dyDescent="0.2">
      <c r="CB1767" s="104"/>
      <c r="CC1767" s="104"/>
      <c r="CG1767" s="104"/>
      <c r="CH1767" s="104"/>
      <c r="CL1767" s="104"/>
      <c r="CN1767" s="104"/>
      <c r="CO1767" s="104"/>
      <c r="HG1767" s="107"/>
    </row>
    <row r="1768" spans="80:215" x14ac:dyDescent="0.2">
      <c r="CB1768" s="104"/>
      <c r="CC1768" s="104"/>
      <c r="CG1768" s="104"/>
      <c r="CH1768" s="104"/>
      <c r="CL1768" s="104"/>
      <c r="CN1768" s="104"/>
      <c r="CO1768" s="104"/>
      <c r="HG1768" s="107"/>
    </row>
    <row r="1769" spans="80:215" x14ac:dyDescent="0.2">
      <c r="CB1769" s="104"/>
      <c r="CC1769" s="104"/>
      <c r="CG1769" s="104"/>
      <c r="CH1769" s="104"/>
      <c r="CL1769" s="104"/>
      <c r="CN1769" s="104"/>
      <c r="CO1769" s="104"/>
      <c r="HG1769" s="107"/>
    </row>
    <row r="1770" spans="80:215" x14ac:dyDescent="0.2">
      <c r="CB1770" s="104"/>
      <c r="CC1770" s="104"/>
      <c r="CG1770" s="104"/>
      <c r="CH1770" s="104"/>
      <c r="CL1770" s="104"/>
      <c r="CN1770" s="104"/>
      <c r="CO1770" s="104"/>
      <c r="HG1770" s="107"/>
    </row>
    <row r="1771" spans="80:215" x14ac:dyDescent="0.2">
      <c r="CB1771" s="104"/>
      <c r="CC1771" s="104"/>
      <c r="CG1771" s="104"/>
      <c r="CH1771" s="104"/>
      <c r="CL1771" s="104"/>
      <c r="CN1771" s="104"/>
      <c r="CO1771" s="104"/>
      <c r="HG1771" s="107"/>
    </row>
    <row r="1772" spans="80:215" x14ac:dyDescent="0.2">
      <c r="CB1772" s="104"/>
      <c r="CC1772" s="104"/>
      <c r="CG1772" s="104"/>
      <c r="CH1772" s="104"/>
      <c r="CL1772" s="104"/>
      <c r="CN1772" s="104"/>
      <c r="CO1772" s="104"/>
      <c r="HG1772" s="107"/>
    </row>
    <row r="1773" spans="80:215" x14ac:dyDescent="0.2">
      <c r="CB1773" s="104"/>
      <c r="CC1773" s="104"/>
      <c r="CG1773" s="104"/>
      <c r="CH1773" s="104"/>
      <c r="CL1773" s="104"/>
      <c r="CN1773" s="104"/>
      <c r="CO1773" s="104"/>
      <c r="HG1773" s="107"/>
    </row>
    <row r="1774" spans="80:215" x14ac:dyDescent="0.2">
      <c r="CB1774" s="104"/>
      <c r="CC1774" s="104"/>
      <c r="CG1774" s="104"/>
      <c r="CH1774" s="104"/>
      <c r="CL1774" s="104"/>
      <c r="CN1774" s="104"/>
      <c r="CO1774" s="104"/>
      <c r="HG1774" s="107"/>
    </row>
    <row r="1775" spans="80:215" x14ac:dyDescent="0.2">
      <c r="CB1775" s="104"/>
      <c r="CC1775" s="104"/>
      <c r="CG1775" s="104"/>
      <c r="CH1775" s="104"/>
      <c r="CL1775" s="104"/>
      <c r="CN1775" s="104"/>
      <c r="CO1775" s="104"/>
      <c r="HG1775" s="107"/>
    </row>
    <row r="1776" spans="80:215" x14ac:dyDescent="0.2">
      <c r="CB1776" s="104"/>
      <c r="CC1776" s="104"/>
      <c r="CG1776" s="104"/>
      <c r="CH1776" s="104"/>
      <c r="CL1776" s="104"/>
      <c r="CN1776" s="104"/>
      <c r="CO1776" s="104"/>
      <c r="HG1776" s="107"/>
    </row>
    <row r="1777" spans="80:215" x14ac:dyDescent="0.2">
      <c r="CB1777" s="104"/>
      <c r="CC1777" s="104"/>
      <c r="CG1777" s="104"/>
      <c r="CH1777" s="104"/>
      <c r="CL1777" s="104"/>
      <c r="CN1777" s="104"/>
      <c r="CO1777" s="104"/>
      <c r="HG1777" s="107"/>
    </row>
    <row r="1778" spans="80:215" x14ac:dyDescent="0.2">
      <c r="CB1778" s="104"/>
      <c r="CC1778" s="104"/>
      <c r="CG1778" s="104"/>
      <c r="CH1778" s="104"/>
      <c r="CL1778" s="104"/>
      <c r="CN1778" s="104"/>
      <c r="CO1778" s="104"/>
      <c r="HG1778" s="107"/>
    </row>
    <row r="1779" spans="80:215" x14ac:dyDescent="0.2">
      <c r="CB1779" s="104"/>
      <c r="CC1779" s="104"/>
      <c r="CG1779" s="104"/>
      <c r="CH1779" s="104"/>
      <c r="CL1779" s="104"/>
      <c r="CN1779" s="104"/>
      <c r="CO1779" s="104"/>
      <c r="HG1779" s="107"/>
    </row>
    <row r="1780" spans="80:215" x14ac:dyDescent="0.2">
      <c r="CB1780" s="104"/>
      <c r="CC1780" s="104"/>
      <c r="CG1780" s="104"/>
      <c r="CH1780" s="104"/>
      <c r="CL1780" s="104"/>
      <c r="CN1780" s="104"/>
      <c r="CO1780" s="104"/>
      <c r="HG1780" s="107"/>
    </row>
    <row r="1781" spans="80:215" x14ac:dyDescent="0.2">
      <c r="CB1781" s="104"/>
      <c r="CC1781" s="104"/>
      <c r="CG1781" s="104"/>
      <c r="CH1781" s="104"/>
      <c r="CL1781" s="104"/>
      <c r="CN1781" s="104"/>
      <c r="CO1781" s="104"/>
      <c r="HG1781" s="107"/>
    </row>
    <row r="1782" spans="80:215" x14ac:dyDescent="0.2">
      <c r="CB1782" s="104"/>
      <c r="CC1782" s="104"/>
      <c r="CG1782" s="104"/>
      <c r="CH1782" s="104"/>
      <c r="CL1782" s="104"/>
      <c r="CN1782" s="104"/>
      <c r="CO1782" s="104"/>
      <c r="HG1782" s="107"/>
    </row>
    <row r="1783" spans="80:215" x14ac:dyDescent="0.2">
      <c r="CB1783" s="104"/>
      <c r="CC1783" s="104"/>
      <c r="CG1783" s="104"/>
      <c r="CH1783" s="104"/>
      <c r="CL1783" s="104"/>
      <c r="CN1783" s="104"/>
      <c r="CO1783" s="104"/>
      <c r="HG1783" s="107"/>
    </row>
    <row r="1784" spans="80:215" x14ac:dyDescent="0.2">
      <c r="CB1784" s="104"/>
      <c r="CC1784" s="104"/>
      <c r="CG1784" s="104"/>
      <c r="CH1784" s="104"/>
      <c r="CL1784" s="104"/>
      <c r="CN1784" s="104"/>
      <c r="CO1784" s="104"/>
      <c r="HG1784" s="107"/>
    </row>
    <row r="1785" spans="80:215" x14ac:dyDescent="0.2">
      <c r="CB1785" s="104"/>
      <c r="CC1785" s="104"/>
      <c r="CG1785" s="104"/>
      <c r="CH1785" s="104"/>
      <c r="CL1785" s="104"/>
      <c r="CN1785" s="104"/>
      <c r="CO1785" s="104"/>
      <c r="HG1785" s="107"/>
    </row>
    <row r="1786" spans="80:215" x14ac:dyDescent="0.2">
      <c r="CB1786" s="104"/>
      <c r="CC1786" s="104"/>
      <c r="CG1786" s="104"/>
      <c r="CH1786" s="104"/>
      <c r="CL1786" s="104"/>
      <c r="CN1786" s="104"/>
      <c r="CO1786" s="104"/>
      <c r="HG1786" s="107"/>
    </row>
    <row r="1787" spans="80:215" x14ac:dyDescent="0.2">
      <c r="CB1787" s="104"/>
      <c r="CC1787" s="104"/>
      <c r="CG1787" s="104"/>
      <c r="CH1787" s="104"/>
      <c r="CL1787" s="104"/>
      <c r="CN1787" s="104"/>
      <c r="CO1787" s="104"/>
      <c r="HG1787" s="107"/>
    </row>
    <row r="1788" spans="80:215" x14ac:dyDescent="0.2">
      <c r="CB1788" s="104"/>
      <c r="CC1788" s="104"/>
      <c r="CG1788" s="104"/>
      <c r="CH1788" s="104"/>
      <c r="CL1788" s="104"/>
      <c r="CN1788" s="104"/>
      <c r="CO1788" s="104"/>
      <c r="HG1788" s="107"/>
    </row>
    <row r="1789" spans="80:215" x14ac:dyDescent="0.2">
      <c r="CB1789" s="104"/>
      <c r="CC1789" s="104"/>
      <c r="CG1789" s="104"/>
      <c r="CH1789" s="104"/>
      <c r="CL1789" s="104"/>
      <c r="CN1789" s="104"/>
      <c r="CO1789" s="104"/>
      <c r="HG1789" s="107"/>
    </row>
    <row r="1790" spans="80:215" x14ac:dyDescent="0.2">
      <c r="CB1790" s="104"/>
      <c r="CC1790" s="104"/>
      <c r="CG1790" s="104"/>
      <c r="CH1790" s="104"/>
      <c r="CL1790" s="104"/>
      <c r="CN1790" s="104"/>
      <c r="CO1790" s="104"/>
      <c r="HG1790" s="107"/>
    </row>
    <row r="1791" spans="80:215" x14ac:dyDescent="0.2">
      <c r="CB1791" s="104"/>
      <c r="CC1791" s="104"/>
      <c r="CG1791" s="104"/>
      <c r="CH1791" s="104"/>
      <c r="CL1791" s="104"/>
      <c r="CN1791" s="104"/>
      <c r="CO1791" s="104"/>
      <c r="HG1791" s="107"/>
    </row>
    <row r="1792" spans="80:215" x14ac:dyDescent="0.2">
      <c r="CB1792" s="104"/>
      <c r="CC1792" s="104"/>
      <c r="CG1792" s="104"/>
      <c r="CH1792" s="104"/>
      <c r="CL1792" s="104"/>
      <c r="CN1792" s="104"/>
      <c r="CO1792" s="104"/>
      <c r="HG1792" s="107"/>
    </row>
    <row r="1793" spans="80:215" x14ac:dyDescent="0.2">
      <c r="CB1793" s="104"/>
      <c r="CC1793" s="104"/>
      <c r="CG1793" s="104"/>
      <c r="CH1793" s="104"/>
      <c r="CL1793" s="104"/>
      <c r="CN1793" s="104"/>
      <c r="CO1793" s="104"/>
      <c r="HG1793" s="107"/>
    </row>
    <row r="1794" spans="80:215" x14ac:dyDescent="0.2">
      <c r="CB1794" s="104"/>
      <c r="CC1794" s="104"/>
      <c r="CG1794" s="104"/>
      <c r="CH1794" s="104"/>
      <c r="CL1794" s="104"/>
      <c r="CN1794" s="104"/>
      <c r="CO1794" s="104"/>
      <c r="HG1794" s="107"/>
    </row>
    <row r="1795" spans="80:215" x14ac:dyDescent="0.2">
      <c r="CB1795" s="104"/>
      <c r="CC1795" s="104"/>
      <c r="CG1795" s="104"/>
      <c r="CH1795" s="104"/>
      <c r="CL1795" s="104"/>
      <c r="CN1795" s="104"/>
      <c r="CO1795" s="104"/>
      <c r="HG1795" s="107"/>
    </row>
    <row r="1796" spans="80:215" x14ac:dyDescent="0.2">
      <c r="CB1796" s="104"/>
      <c r="CC1796" s="104"/>
      <c r="CG1796" s="104"/>
      <c r="CH1796" s="104"/>
      <c r="CL1796" s="104"/>
      <c r="CN1796" s="104"/>
      <c r="CO1796" s="104"/>
      <c r="HG1796" s="107"/>
    </row>
    <row r="1797" spans="80:215" x14ac:dyDescent="0.2">
      <c r="CB1797" s="104"/>
      <c r="CC1797" s="104"/>
      <c r="CG1797" s="104"/>
      <c r="CH1797" s="104"/>
      <c r="CL1797" s="104"/>
      <c r="CN1797" s="104"/>
      <c r="CO1797" s="104"/>
      <c r="HG1797" s="107"/>
    </row>
    <row r="1798" spans="80:215" x14ac:dyDescent="0.2">
      <c r="CB1798" s="104"/>
      <c r="CC1798" s="104"/>
      <c r="CG1798" s="104"/>
      <c r="CH1798" s="104"/>
      <c r="CL1798" s="104"/>
      <c r="CN1798" s="104"/>
      <c r="CO1798" s="104"/>
      <c r="HG1798" s="107"/>
    </row>
    <row r="1799" spans="80:215" x14ac:dyDescent="0.2">
      <c r="CB1799" s="104"/>
      <c r="CC1799" s="104"/>
      <c r="CG1799" s="104"/>
      <c r="CH1799" s="104"/>
      <c r="CL1799" s="104"/>
      <c r="CN1799" s="104"/>
      <c r="CO1799" s="104"/>
      <c r="HG1799" s="107"/>
    </row>
    <row r="1800" spans="80:215" x14ac:dyDescent="0.2">
      <c r="CB1800" s="104"/>
      <c r="CC1800" s="104"/>
      <c r="CG1800" s="104"/>
      <c r="CH1800" s="104"/>
      <c r="CL1800" s="104"/>
      <c r="CN1800" s="104"/>
      <c r="CO1800" s="104"/>
      <c r="HG1800" s="107"/>
    </row>
    <row r="1801" spans="80:215" x14ac:dyDescent="0.2">
      <c r="CB1801" s="104"/>
      <c r="CC1801" s="104"/>
      <c r="CG1801" s="104"/>
      <c r="CH1801" s="104"/>
      <c r="CL1801" s="104"/>
      <c r="CN1801" s="104"/>
      <c r="CO1801" s="104"/>
      <c r="HG1801" s="107"/>
    </row>
    <row r="1802" spans="80:215" x14ac:dyDescent="0.2">
      <c r="CB1802" s="104"/>
      <c r="CC1802" s="104"/>
      <c r="CG1802" s="104"/>
      <c r="CH1802" s="104"/>
      <c r="CL1802" s="104"/>
      <c r="CN1802" s="104"/>
      <c r="CO1802" s="104"/>
      <c r="HG1802" s="107"/>
    </row>
    <row r="1803" spans="80:215" x14ac:dyDescent="0.2">
      <c r="CB1803" s="104"/>
      <c r="CC1803" s="104"/>
      <c r="CG1803" s="104"/>
      <c r="CH1803" s="104"/>
      <c r="CL1803" s="104"/>
      <c r="CN1803" s="104"/>
      <c r="CO1803" s="104"/>
      <c r="HG1803" s="107"/>
    </row>
    <row r="1804" spans="80:215" x14ac:dyDescent="0.2">
      <c r="CB1804" s="104"/>
      <c r="CC1804" s="104"/>
      <c r="CG1804" s="104"/>
      <c r="CH1804" s="104"/>
      <c r="CL1804" s="104"/>
      <c r="CN1804" s="104"/>
      <c r="CO1804" s="104"/>
      <c r="HG1804" s="107"/>
    </row>
    <row r="1805" spans="80:215" x14ac:dyDescent="0.2">
      <c r="CB1805" s="104"/>
      <c r="CC1805" s="104"/>
      <c r="CG1805" s="104"/>
      <c r="CH1805" s="104"/>
      <c r="CL1805" s="104"/>
      <c r="CN1805" s="104"/>
      <c r="CO1805" s="104"/>
      <c r="HG1805" s="107"/>
    </row>
    <row r="1806" spans="80:215" x14ac:dyDescent="0.2">
      <c r="CB1806" s="104"/>
      <c r="CC1806" s="104"/>
      <c r="CG1806" s="104"/>
      <c r="CH1806" s="104"/>
      <c r="CL1806" s="104"/>
      <c r="CN1806" s="104"/>
      <c r="CO1806" s="104"/>
      <c r="HG1806" s="107"/>
    </row>
    <row r="1807" spans="80:215" x14ac:dyDescent="0.2">
      <c r="CB1807" s="104"/>
      <c r="CC1807" s="104"/>
      <c r="CG1807" s="104"/>
      <c r="CH1807" s="104"/>
      <c r="CL1807" s="104"/>
      <c r="CN1807" s="104"/>
      <c r="CO1807" s="104"/>
      <c r="HG1807" s="107"/>
    </row>
    <row r="1808" spans="80:215" x14ac:dyDescent="0.2">
      <c r="CB1808" s="104"/>
      <c r="CC1808" s="104"/>
      <c r="CG1808" s="104"/>
      <c r="CH1808" s="104"/>
      <c r="CL1808" s="104"/>
      <c r="CN1808" s="104"/>
      <c r="CO1808" s="104"/>
      <c r="HG1808" s="107"/>
    </row>
    <row r="1809" spans="80:215" x14ac:dyDescent="0.2">
      <c r="CB1809" s="104"/>
      <c r="CC1809" s="104"/>
      <c r="CG1809" s="104"/>
      <c r="CH1809" s="104"/>
      <c r="CL1809" s="104"/>
      <c r="CN1809" s="104"/>
      <c r="CO1809" s="104"/>
      <c r="HG1809" s="107"/>
    </row>
    <row r="1810" spans="80:215" x14ac:dyDescent="0.2">
      <c r="CB1810" s="104"/>
      <c r="CC1810" s="104"/>
      <c r="CG1810" s="104"/>
      <c r="CH1810" s="104"/>
      <c r="CL1810" s="104"/>
      <c r="CN1810" s="104"/>
      <c r="CO1810" s="104"/>
      <c r="HG1810" s="107"/>
    </row>
    <row r="1811" spans="80:215" x14ac:dyDescent="0.2">
      <c r="CB1811" s="104"/>
      <c r="CC1811" s="104"/>
      <c r="CG1811" s="104"/>
      <c r="CH1811" s="104"/>
      <c r="CL1811" s="104"/>
      <c r="CN1811" s="104"/>
      <c r="CO1811" s="104"/>
      <c r="HG1811" s="107"/>
    </row>
    <row r="1812" spans="80:215" x14ac:dyDescent="0.2">
      <c r="CB1812" s="104"/>
      <c r="CC1812" s="104"/>
      <c r="CG1812" s="104"/>
      <c r="CH1812" s="104"/>
      <c r="CL1812" s="104"/>
      <c r="CN1812" s="104"/>
      <c r="CO1812" s="104"/>
      <c r="HG1812" s="107"/>
    </row>
    <row r="1813" spans="80:215" x14ac:dyDescent="0.2">
      <c r="CB1813" s="104"/>
      <c r="CC1813" s="104"/>
      <c r="CG1813" s="104"/>
      <c r="CH1813" s="104"/>
      <c r="CL1813" s="104"/>
      <c r="CN1813" s="104"/>
      <c r="CO1813" s="104"/>
      <c r="HG1813" s="107"/>
    </row>
    <row r="1814" spans="80:215" x14ac:dyDescent="0.2">
      <c r="CB1814" s="104"/>
      <c r="CC1814" s="104"/>
      <c r="CG1814" s="104"/>
      <c r="CH1814" s="104"/>
      <c r="CL1814" s="104"/>
      <c r="CN1814" s="104"/>
      <c r="CO1814" s="104"/>
      <c r="HG1814" s="107"/>
    </row>
    <row r="1815" spans="80:215" x14ac:dyDescent="0.2">
      <c r="CB1815" s="104"/>
      <c r="CC1815" s="104"/>
      <c r="CG1815" s="104"/>
      <c r="CH1815" s="104"/>
      <c r="CL1815" s="104"/>
      <c r="CN1815" s="104"/>
      <c r="CO1815" s="104"/>
      <c r="HG1815" s="107"/>
    </row>
    <row r="1816" spans="80:215" x14ac:dyDescent="0.2">
      <c r="CB1816" s="104"/>
      <c r="CC1816" s="104"/>
      <c r="CG1816" s="104"/>
      <c r="CH1816" s="104"/>
      <c r="CL1816" s="104"/>
      <c r="CN1816" s="104"/>
      <c r="CO1816" s="104"/>
      <c r="HG1816" s="107"/>
    </row>
    <row r="1817" spans="80:215" x14ac:dyDescent="0.2">
      <c r="CB1817" s="104"/>
      <c r="CC1817" s="104"/>
      <c r="CG1817" s="104"/>
      <c r="CH1817" s="104"/>
      <c r="CL1817" s="104"/>
      <c r="CN1817" s="104"/>
      <c r="CO1817" s="104"/>
      <c r="HG1817" s="107"/>
    </row>
    <row r="1818" spans="80:215" x14ac:dyDescent="0.2">
      <c r="CB1818" s="104"/>
      <c r="CC1818" s="104"/>
      <c r="CG1818" s="104"/>
      <c r="CH1818" s="104"/>
      <c r="CL1818" s="104"/>
      <c r="CN1818" s="104"/>
      <c r="CO1818" s="104"/>
      <c r="HG1818" s="107"/>
    </row>
    <row r="1819" spans="80:215" x14ac:dyDescent="0.2">
      <c r="CB1819" s="104"/>
      <c r="CC1819" s="104"/>
      <c r="CG1819" s="104"/>
      <c r="CH1819" s="104"/>
      <c r="CL1819" s="104"/>
      <c r="CN1819" s="104"/>
      <c r="CO1819" s="104"/>
      <c r="HG1819" s="107"/>
    </row>
    <row r="1820" spans="80:215" x14ac:dyDescent="0.2">
      <c r="CB1820" s="104"/>
      <c r="CC1820" s="104"/>
      <c r="CG1820" s="104"/>
      <c r="CH1820" s="104"/>
      <c r="CL1820" s="104"/>
      <c r="CN1820" s="104"/>
      <c r="CO1820" s="104"/>
      <c r="HG1820" s="107"/>
    </row>
    <row r="1821" spans="80:215" x14ac:dyDescent="0.2">
      <c r="CB1821" s="104"/>
      <c r="CC1821" s="104"/>
      <c r="CG1821" s="104"/>
      <c r="CH1821" s="104"/>
      <c r="CL1821" s="104"/>
      <c r="CN1821" s="104"/>
      <c r="CO1821" s="104"/>
      <c r="HG1821" s="107"/>
    </row>
    <row r="1822" spans="80:215" x14ac:dyDescent="0.2">
      <c r="CB1822" s="104"/>
      <c r="CC1822" s="104"/>
      <c r="CG1822" s="104"/>
      <c r="CH1822" s="104"/>
      <c r="CL1822" s="104"/>
      <c r="CN1822" s="104"/>
      <c r="CO1822" s="104"/>
      <c r="HG1822" s="107"/>
    </row>
    <row r="1823" spans="80:215" x14ac:dyDescent="0.2">
      <c r="CB1823" s="104"/>
      <c r="CC1823" s="104"/>
      <c r="CG1823" s="104"/>
      <c r="CH1823" s="104"/>
      <c r="CL1823" s="104"/>
      <c r="CN1823" s="104"/>
      <c r="CO1823" s="104"/>
      <c r="HG1823" s="107"/>
    </row>
    <row r="1824" spans="80:215" x14ac:dyDescent="0.2">
      <c r="CB1824" s="104"/>
      <c r="CC1824" s="104"/>
      <c r="CG1824" s="104"/>
      <c r="CH1824" s="104"/>
      <c r="CL1824" s="104"/>
      <c r="CN1824" s="104"/>
      <c r="CO1824" s="104"/>
      <c r="HG1824" s="107"/>
    </row>
    <row r="1825" spans="80:215" x14ac:dyDescent="0.2">
      <c r="CB1825" s="104"/>
      <c r="CC1825" s="104"/>
      <c r="CG1825" s="104"/>
      <c r="CH1825" s="104"/>
      <c r="CL1825" s="104"/>
      <c r="CN1825" s="104"/>
      <c r="CO1825" s="104"/>
      <c r="HG1825" s="107"/>
    </row>
    <row r="1826" spans="80:215" x14ac:dyDescent="0.2">
      <c r="CB1826" s="104"/>
      <c r="CC1826" s="104"/>
      <c r="CG1826" s="104"/>
      <c r="CH1826" s="104"/>
      <c r="CL1826" s="104"/>
      <c r="CN1826" s="104"/>
      <c r="CO1826" s="104"/>
      <c r="HG1826" s="107"/>
    </row>
    <row r="1827" spans="80:215" x14ac:dyDescent="0.2">
      <c r="CB1827" s="104"/>
      <c r="CC1827" s="104"/>
      <c r="CG1827" s="104"/>
      <c r="CH1827" s="104"/>
      <c r="CL1827" s="104"/>
      <c r="CN1827" s="104"/>
      <c r="CO1827" s="104"/>
      <c r="HG1827" s="107"/>
    </row>
    <row r="1828" spans="80:215" x14ac:dyDescent="0.2">
      <c r="CB1828" s="104"/>
      <c r="CC1828" s="104"/>
      <c r="CG1828" s="104"/>
      <c r="CH1828" s="104"/>
      <c r="CL1828" s="104"/>
      <c r="CN1828" s="104"/>
      <c r="CO1828" s="104"/>
      <c r="HG1828" s="107"/>
    </row>
    <row r="1829" spans="80:215" x14ac:dyDescent="0.2">
      <c r="CB1829" s="104"/>
      <c r="CC1829" s="104"/>
      <c r="CG1829" s="104"/>
      <c r="CH1829" s="104"/>
      <c r="CL1829" s="104"/>
      <c r="CN1829" s="104"/>
      <c r="CO1829" s="104"/>
      <c r="HG1829" s="107"/>
    </row>
    <row r="1830" spans="80:215" x14ac:dyDescent="0.2">
      <c r="CB1830" s="104"/>
      <c r="CC1830" s="104"/>
      <c r="CG1830" s="104"/>
      <c r="CH1830" s="104"/>
      <c r="CL1830" s="104"/>
      <c r="CN1830" s="104"/>
      <c r="CO1830" s="104"/>
      <c r="HG1830" s="107"/>
    </row>
    <row r="1831" spans="80:215" x14ac:dyDescent="0.2">
      <c r="CB1831" s="104"/>
      <c r="CC1831" s="104"/>
      <c r="CG1831" s="104"/>
      <c r="CH1831" s="104"/>
      <c r="CL1831" s="104"/>
      <c r="CN1831" s="104"/>
      <c r="CO1831" s="104"/>
      <c r="HG1831" s="107"/>
    </row>
    <row r="1832" spans="80:215" x14ac:dyDescent="0.2">
      <c r="CB1832" s="104"/>
      <c r="CC1832" s="104"/>
      <c r="CG1832" s="104"/>
      <c r="CH1832" s="104"/>
      <c r="CL1832" s="104"/>
      <c r="CN1832" s="104"/>
      <c r="CO1832" s="104"/>
      <c r="HG1832" s="107"/>
    </row>
    <row r="1833" spans="80:215" x14ac:dyDescent="0.2">
      <c r="CB1833" s="104"/>
      <c r="CC1833" s="104"/>
      <c r="CG1833" s="104"/>
      <c r="CH1833" s="104"/>
      <c r="CL1833" s="104"/>
      <c r="CN1833" s="104"/>
      <c r="CO1833" s="104"/>
      <c r="HG1833" s="107"/>
    </row>
    <row r="1834" spans="80:215" x14ac:dyDescent="0.2">
      <c r="CB1834" s="104"/>
      <c r="CC1834" s="104"/>
      <c r="CG1834" s="104"/>
      <c r="CH1834" s="104"/>
      <c r="CL1834" s="104"/>
      <c r="CN1834" s="104"/>
      <c r="CO1834" s="104"/>
      <c r="HG1834" s="107"/>
    </row>
    <row r="1835" spans="80:215" x14ac:dyDescent="0.2">
      <c r="CB1835" s="104"/>
      <c r="CC1835" s="104"/>
      <c r="CG1835" s="104"/>
      <c r="CH1835" s="104"/>
      <c r="CL1835" s="104"/>
      <c r="CN1835" s="104"/>
      <c r="CO1835" s="104"/>
      <c r="HG1835" s="107"/>
    </row>
    <row r="1836" spans="80:215" x14ac:dyDescent="0.2">
      <c r="CB1836" s="104"/>
      <c r="CC1836" s="104"/>
      <c r="CG1836" s="104"/>
      <c r="CH1836" s="104"/>
      <c r="CL1836" s="104"/>
      <c r="CN1836" s="104"/>
      <c r="CO1836" s="104"/>
      <c r="HG1836" s="107"/>
    </row>
    <row r="1837" spans="80:215" x14ac:dyDescent="0.2">
      <c r="CB1837" s="104"/>
      <c r="CC1837" s="104"/>
      <c r="CG1837" s="104"/>
      <c r="CH1837" s="104"/>
      <c r="CL1837" s="104"/>
      <c r="CN1837" s="104"/>
      <c r="CO1837" s="104"/>
      <c r="HG1837" s="107"/>
    </row>
    <row r="1838" spans="80:215" x14ac:dyDescent="0.2">
      <c r="CB1838" s="104"/>
      <c r="CC1838" s="104"/>
      <c r="CG1838" s="104"/>
      <c r="CH1838" s="104"/>
      <c r="CL1838" s="104"/>
      <c r="CN1838" s="104"/>
      <c r="CO1838" s="104"/>
      <c r="HG1838" s="107"/>
    </row>
    <row r="1839" spans="80:215" x14ac:dyDescent="0.2">
      <c r="CB1839" s="104"/>
      <c r="CC1839" s="104"/>
      <c r="CG1839" s="104"/>
      <c r="CH1839" s="104"/>
      <c r="CL1839" s="104"/>
      <c r="CN1839" s="104"/>
      <c r="CO1839" s="104"/>
      <c r="HG1839" s="107"/>
    </row>
    <row r="1840" spans="80:215" x14ac:dyDescent="0.2">
      <c r="CB1840" s="104"/>
      <c r="CC1840" s="104"/>
      <c r="CG1840" s="104"/>
      <c r="CH1840" s="104"/>
      <c r="CL1840" s="104"/>
      <c r="CN1840" s="104"/>
      <c r="CO1840" s="104"/>
      <c r="HG1840" s="107"/>
    </row>
    <row r="1841" spans="80:215" x14ac:dyDescent="0.2">
      <c r="CB1841" s="104"/>
      <c r="CC1841" s="104"/>
      <c r="CG1841" s="104"/>
      <c r="CH1841" s="104"/>
      <c r="CL1841" s="104"/>
      <c r="CN1841" s="104"/>
      <c r="CO1841" s="104"/>
      <c r="HG1841" s="107"/>
    </row>
    <row r="1842" spans="80:215" x14ac:dyDescent="0.2">
      <c r="CB1842" s="104"/>
      <c r="CC1842" s="104"/>
      <c r="CG1842" s="104"/>
      <c r="CH1842" s="104"/>
      <c r="CL1842" s="104"/>
      <c r="CN1842" s="104"/>
      <c r="CO1842" s="104"/>
      <c r="HG1842" s="107"/>
    </row>
    <row r="1843" spans="80:215" x14ac:dyDescent="0.2">
      <c r="CB1843" s="104"/>
      <c r="CC1843" s="104"/>
      <c r="CG1843" s="104"/>
      <c r="CH1843" s="104"/>
      <c r="CL1843" s="104"/>
      <c r="CN1843" s="104"/>
      <c r="CO1843" s="104"/>
      <c r="HG1843" s="107"/>
    </row>
    <row r="1844" spans="80:215" x14ac:dyDescent="0.2">
      <c r="CB1844" s="104"/>
      <c r="CC1844" s="104"/>
      <c r="CG1844" s="104"/>
      <c r="CH1844" s="104"/>
      <c r="CL1844" s="104"/>
      <c r="CN1844" s="104"/>
      <c r="CO1844" s="104"/>
      <c r="HG1844" s="107"/>
    </row>
    <row r="1845" spans="80:215" x14ac:dyDescent="0.2">
      <c r="CB1845" s="104"/>
      <c r="CC1845" s="104"/>
      <c r="CG1845" s="104"/>
      <c r="CH1845" s="104"/>
      <c r="CL1845" s="104"/>
      <c r="CN1845" s="104"/>
      <c r="CO1845" s="104"/>
      <c r="HG1845" s="107"/>
    </row>
    <row r="1846" spans="80:215" x14ac:dyDescent="0.2">
      <c r="CB1846" s="104"/>
      <c r="CC1846" s="104"/>
      <c r="CG1846" s="104"/>
      <c r="CH1846" s="104"/>
      <c r="CL1846" s="104"/>
      <c r="CN1846" s="104"/>
      <c r="CO1846" s="104"/>
      <c r="HG1846" s="107"/>
    </row>
    <row r="1847" spans="80:215" x14ac:dyDescent="0.2">
      <c r="CB1847" s="104"/>
      <c r="CC1847" s="104"/>
      <c r="CG1847" s="104"/>
      <c r="CH1847" s="104"/>
      <c r="CL1847" s="104"/>
      <c r="CN1847" s="104"/>
      <c r="CO1847" s="104"/>
      <c r="HG1847" s="107"/>
    </row>
    <row r="1848" spans="80:215" x14ac:dyDescent="0.2">
      <c r="CB1848" s="104"/>
      <c r="CC1848" s="104"/>
      <c r="CG1848" s="104"/>
      <c r="CH1848" s="104"/>
      <c r="CL1848" s="104"/>
      <c r="CN1848" s="104"/>
      <c r="CO1848" s="104"/>
      <c r="HG1848" s="107"/>
    </row>
    <row r="1849" spans="80:215" x14ac:dyDescent="0.2">
      <c r="CB1849" s="104"/>
      <c r="CC1849" s="104"/>
      <c r="CG1849" s="104"/>
      <c r="CH1849" s="104"/>
      <c r="CL1849" s="104"/>
      <c r="CN1849" s="104"/>
      <c r="CO1849" s="104"/>
      <c r="HG1849" s="107"/>
    </row>
    <row r="1850" spans="80:215" x14ac:dyDescent="0.2">
      <c r="CB1850" s="104"/>
      <c r="CC1850" s="104"/>
      <c r="CG1850" s="104"/>
      <c r="CH1850" s="104"/>
      <c r="CL1850" s="104"/>
      <c r="CN1850" s="104"/>
      <c r="CO1850" s="104"/>
      <c r="HG1850" s="107"/>
    </row>
    <row r="1851" spans="80:215" x14ac:dyDescent="0.2">
      <c r="CB1851" s="104"/>
      <c r="CC1851" s="104"/>
      <c r="CG1851" s="104"/>
      <c r="CH1851" s="104"/>
      <c r="CL1851" s="104"/>
      <c r="CN1851" s="104"/>
      <c r="CO1851" s="104"/>
      <c r="HG1851" s="107"/>
    </row>
    <row r="1852" spans="80:215" x14ac:dyDescent="0.2">
      <c r="CB1852" s="104"/>
      <c r="CC1852" s="104"/>
      <c r="CG1852" s="104"/>
      <c r="CH1852" s="104"/>
      <c r="CL1852" s="104"/>
      <c r="CN1852" s="104"/>
      <c r="CO1852" s="104"/>
      <c r="HG1852" s="107"/>
    </row>
    <row r="1853" spans="80:215" x14ac:dyDescent="0.2">
      <c r="CB1853" s="104"/>
      <c r="CC1853" s="104"/>
      <c r="CG1853" s="104"/>
      <c r="CH1853" s="104"/>
      <c r="CL1853" s="104"/>
      <c r="CN1853" s="104"/>
      <c r="CO1853" s="104"/>
      <c r="HG1853" s="107"/>
    </row>
    <row r="1854" spans="80:215" x14ac:dyDescent="0.2">
      <c r="CB1854" s="104"/>
      <c r="CC1854" s="104"/>
      <c r="CG1854" s="104"/>
      <c r="CH1854" s="104"/>
      <c r="CL1854" s="104"/>
      <c r="CN1854" s="104"/>
      <c r="CO1854" s="104"/>
      <c r="HG1854" s="107"/>
    </row>
    <row r="1855" spans="80:215" x14ac:dyDescent="0.2">
      <c r="CB1855" s="104"/>
      <c r="CC1855" s="104"/>
      <c r="CG1855" s="104"/>
      <c r="CH1855" s="104"/>
      <c r="CL1855" s="104"/>
      <c r="CN1855" s="104"/>
      <c r="CO1855" s="104"/>
      <c r="HG1855" s="107"/>
    </row>
    <row r="1856" spans="80:215" x14ac:dyDescent="0.2">
      <c r="CB1856" s="104"/>
      <c r="CC1856" s="104"/>
      <c r="CG1856" s="104"/>
      <c r="CH1856" s="104"/>
      <c r="CL1856" s="104"/>
      <c r="CN1856" s="104"/>
      <c r="CO1856" s="104"/>
      <c r="HG1856" s="107"/>
    </row>
    <row r="1857" spans="80:215" x14ac:dyDescent="0.2">
      <c r="CB1857" s="104"/>
      <c r="CC1857" s="104"/>
      <c r="CG1857" s="104"/>
      <c r="CH1857" s="104"/>
      <c r="CL1857" s="104"/>
      <c r="CN1857" s="104"/>
      <c r="CO1857" s="104"/>
      <c r="HG1857" s="107"/>
    </row>
    <row r="1858" spans="80:215" x14ac:dyDescent="0.2">
      <c r="CB1858" s="104"/>
      <c r="CC1858" s="104"/>
      <c r="CG1858" s="104"/>
      <c r="CH1858" s="104"/>
      <c r="CL1858" s="104"/>
      <c r="CN1858" s="104"/>
      <c r="CO1858" s="104"/>
      <c r="HG1858" s="107"/>
    </row>
    <row r="1859" spans="80:215" x14ac:dyDescent="0.2">
      <c r="CB1859" s="104"/>
      <c r="CC1859" s="104"/>
      <c r="CG1859" s="104"/>
      <c r="CH1859" s="104"/>
      <c r="CL1859" s="104"/>
      <c r="CN1859" s="104"/>
      <c r="CO1859" s="104"/>
      <c r="HG1859" s="107"/>
    </row>
    <row r="1860" spans="80:215" x14ac:dyDescent="0.2">
      <c r="CB1860" s="104"/>
      <c r="CC1860" s="104"/>
      <c r="CG1860" s="104"/>
      <c r="CH1860" s="104"/>
      <c r="CL1860" s="104"/>
      <c r="CN1860" s="104"/>
      <c r="CO1860" s="104"/>
      <c r="HG1860" s="107"/>
    </row>
    <row r="1861" spans="80:215" x14ac:dyDescent="0.2">
      <c r="CB1861" s="104"/>
      <c r="CC1861" s="104"/>
      <c r="CG1861" s="104"/>
      <c r="CH1861" s="104"/>
      <c r="CL1861" s="104"/>
      <c r="CN1861" s="104"/>
      <c r="CO1861" s="104"/>
      <c r="HG1861" s="107"/>
    </row>
    <row r="1862" spans="80:215" x14ac:dyDescent="0.2">
      <c r="CB1862" s="104"/>
      <c r="CC1862" s="104"/>
      <c r="CG1862" s="104"/>
      <c r="CH1862" s="104"/>
      <c r="CL1862" s="104"/>
      <c r="CN1862" s="104"/>
      <c r="CO1862" s="104"/>
      <c r="HG1862" s="107"/>
    </row>
    <row r="1863" spans="80:215" x14ac:dyDescent="0.2">
      <c r="CB1863" s="104"/>
      <c r="CC1863" s="104"/>
      <c r="CG1863" s="104"/>
      <c r="CH1863" s="104"/>
      <c r="CL1863" s="104"/>
      <c r="CN1863" s="104"/>
      <c r="CO1863" s="104"/>
      <c r="HG1863" s="107"/>
    </row>
    <row r="1864" spans="80:215" x14ac:dyDescent="0.2">
      <c r="CB1864" s="104"/>
      <c r="CC1864" s="104"/>
      <c r="CG1864" s="104"/>
      <c r="CH1864" s="104"/>
      <c r="CL1864" s="104"/>
      <c r="CN1864" s="104"/>
      <c r="CO1864" s="104"/>
      <c r="HG1864" s="107"/>
    </row>
    <row r="1865" spans="80:215" x14ac:dyDescent="0.2">
      <c r="CB1865" s="104"/>
      <c r="CC1865" s="104"/>
      <c r="CG1865" s="104"/>
      <c r="CH1865" s="104"/>
      <c r="CL1865" s="104"/>
      <c r="CN1865" s="104"/>
      <c r="CO1865" s="104"/>
      <c r="HG1865" s="107"/>
    </row>
    <row r="1866" spans="80:215" x14ac:dyDescent="0.2">
      <c r="CB1866" s="104"/>
      <c r="CC1866" s="104"/>
      <c r="CG1866" s="104"/>
      <c r="CH1866" s="104"/>
      <c r="CL1866" s="104"/>
      <c r="CN1866" s="104"/>
      <c r="CO1866" s="104"/>
      <c r="HG1866" s="107"/>
    </row>
    <row r="1867" spans="80:215" x14ac:dyDescent="0.2">
      <c r="CB1867" s="104"/>
      <c r="CC1867" s="104"/>
      <c r="CG1867" s="104"/>
      <c r="CH1867" s="104"/>
      <c r="CL1867" s="104"/>
      <c r="CN1867" s="104"/>
      <c r="CO1867" s="104"/>
      <c r="HG1867" s="107"/>
    </row>
    <row r="1868" spans="80:215" x14ac:dyDescent="0.2">
      <c r="CB1868" s="104"/>
      <c r="CC1868" s="104"/>
      <c r="CG1868" s="104"/>
      <c r="CH1868" s="104"/>
      <c r="CL1868" s="104"/>
      <c r="CN1868" s="104"/>
      <c r="CO1868" s="104"/>
      <c r="HG1868" s="107"/>
    </row>
    <row r="1869" spans="80:215" x14ac:dyDescent="0.2">
      <c r="CB1869" s="104"/>
      <c r="CC1869" s="104"/>
      <c r="CG1869" s="104"/>
      <c r="CH1869" s="104"/>
      <c r="CL1869" s="104"/>
      <c r="CN1869" s="104"/>
      <c r="CO1869" s="104"/>
      <c r="HG1869" s="107"/>
    </row>
    <row r="1870" spans="80:215" x14ac:dyDescent="0.2">
      <c r="CB1870" s="104"/>
      <c r="CC1870" s="104"/>
      <c r="CG1870" s="104"/>
      <c r="CH1870" s="104"/>
      <c r="CL1870" s="104"/>
      <c r="CN1870" s="104"/>
      <c r="CO1870" s="104"/>
      <c r="HG1870" s="107"/>
    </row>
    <row r="1871" spans="80:215" x14ac:dyDescent="0.2">
      <c r="CB1871" s="104"/>
      <c r="CC1871" s="104"/>
      <c r="CG1871" s="104"/>
      <c r="CH1871" s="104"/>
      <c r="CL1871" s="104"/>
      <c r="CN1871" s="104"/>
      <c r="CO1871" s="104"/>
      <c r="HG1871" s="107"/>
    </row>
    <row r="1872" spans="80:215" x14ac:dyDescent="0.2">
      <c r="CB1872" s="104"/>
      <c r="CC1872" s="104"/>
      <c r="CG1872" s="104"/>
      <c r="CH1872" s="104"/>
      <c r="CL1872" s="104"/>
      <c r="CN1872" s="104"/>
      <c r="CO1872" s="104"/>
      <c r="HG1872" s="107"/>
    </row>
    <row r="1873" spans="80:215" x14ac:dyDescent="0.2">
      <c r="CB1873" s="104"/>
      <c r="CC1873" s="104"/>
      <c r="CG1873" s="104"/>
      <c r="CH1873" s="104"/>
      <c r="CL1873" s="104"/>
      <c r="CN1873" s="104"/>
      <c r="CO1873" s="104"/>
      <c r="HG1873" s="107"/>
    </row>
    <row r="1874" spans="80:215" x14ac:dyDescent="0.2">
      <c r="CB1874" s="104"/>
      <c r="CC1874" s="104"/>
      <c r="CG1874" s="104"/>
      <c r="CH1874" s="104"/>
      <c r="CL1874" s="104"/>
      <c r="CN1874" s="104"/>
      <c r="CO1874" s="104"/>
      <c r="HG1874" s="107"/>
    </row>
    <row r="1875" spans="80:215" x14ac:dyDescent="0.2">
      <c r="CB1875" s="104"/>
      <c r="CC1875" s="104"/>
      <c r="CG1875" s="104"/>
      <c r="CH1875" s="104"/>
      <c r="CL1875" s="104"/>
      <c r="CN1875" s="104"/>
      <c r="CO1875" s="104"/>
      <c r="HG1875" s="107"/>
    </row>
    <row r="1876" spans="80:215" x14ac:dyDescent="0.2">
      <c r="CB1876" s="104"/>
      <c r="CC1876" s="104"/>
      <c r="CG1876" s="104"/>
      <c r="CH1876" s="104"/>
      <c r="CL1876" s="104"/>
      <c r="CN1876" s="104"/>
      <c r="CO1876" s="104"/>
      <c r="HG1876" s="107"/>
    </row>
    <row r="1877" spans="80:215" x14ac:dyDescent="0.2">
      <c r="CB1877" s="104"/>
      <c r="CC1877" s="104"/>
      <c r="CG1877" s="104"/>
      <c r="CH1877" s="104"/>
      <c r="CL1877" s="104"/>
      <c r="CN1877" s="104"/>
      <c r="CO1877" s="104"/>
      <c r="HG1877" s="107"/>
    </row>
    <row r="1878" spans="80:215" x14ac:dyDescent="0.2">
      <c r="CB1878" s="104"/>
      <c r="CC1878" s="104"/>
      <c r="CG1878" s="104"/>
      <c r="CH1878" s="104"/>
      <c r="CL1878" s="104"/>
      <c r="CN1878" s="104"/>
      <c r="CO1878" s="104"/>
      <c r="HG1878" s="107"/>
    </row>
    <row r="1879" spans="80:215" x14ac:dyDescent="0.2">
      <c r="CB1879" s="104"/>
      <c r="CC1879" s="104"/>
      <c r="CG1879" s="104"/>
      <c r="CH1879" s="104"/>
      <c r="CL1879" s="104"/>
      <c r="CN1879" s="104"/>
      <c r="CO1879" s="104"/>
      <c r="HG1879" s="107"/>
    </row>
    <row r="1880" spans="80:215" x14ac:dyDescent="0.2">
      <c r="CB1880" s="104"/>
      <c r="CC1880" s="104"/>
      <c r="CG1880" s="104"/>
      <c r="CH1880" s="104"/>
      <c r="CL1880" s="104"/>
      <c r="CN1880" s="104"/>
      <c r="CO1880" s="104"/>
      <c r="HG1880" s="107"/>
    </row>
    <row r="1881" spans="80:215" x14ac:dyDescent="0.2">
      <c r="CB1881" s="104"/>
      <c r="CC1881" s="104"/>
      <c r="CG1881" s="104"/>
      <c r="CH1881" s="104"/>
      <c r="CL1881" s="104"/>
      <c r="CN1881" s="104"/>
      <c r="CO1881" s="104"/>
      <c r="HG1881" s="107"/>
    </row>
    <row r="1882" spans="80:215" x14ac:dyDescent="0.2">
      <c r="CB1882" s="104"/>
      <c r="CC1882" s="104"/>
      <c r="CG1882" s="104"/>
      <c r="CH1882" s="104"/>
      <c r="CL1882" s="104"/>
      <c r="CN1882" s="104"/>
      <c r="CO1882" s="104"/>
      <c r="HG1882" s="107"/>
    </row>
    <row r="1883" spans="80:215" x14ac:dyDescent="0.2">
      <c r="CB1883" s="104"/>
      <c r="CC1883" s="104"/>
      <c r="CG1883" s="104"/>
      <c r="CH1883" s="104"/>
      <c r="CL1883" s="104"/>
      <c r="CN1883" s="104"/>
      <c r="CO1883" s="104"/>
      <c r="HG1883" s="107"/>
    </row>
    <row r="1884" spans="80:215" x14ac:dyDescent="0.2">
      <c r="CB1884" s="104"/>
      <c r="CC1884" s="104"/>
      <c r="CG1884" s="104"/>
      <c r="CH1884" s="104"/>
      <c r="CL1884" s="104"/>
      <c r="CN1884" s="104"/>
      <c r="CO1884" s="104"/>
      <c r="HG1884" s="107"/>
    </row>
    <row r="1885" spans="80:215" x14ac:dyDescent="0.2">
      <c r="CB1885" s="104"/>
      <c r="CC1885" s="104"/>
      <c r="CG1885" s="104"/>
      <c r="CH1885" s="104"/>
      <c r="CL1885" s="104"/>
      <c r="CN1885" s="104"/>
      <c r="CO1885" s="104"/>
      <c r="HG1885" s="107"/>
    </row>
    <row r="1886" spans="80:215" x14ac:dyDescent="0.2">
      <c r="CB1886" s="104"/>
      <c r="CC1886" s="104"/>
      <c r="CG1886" s="104"/>
      <c r="CH1886" s="104"/>
      <c r="CL1886" s="104"/>
      <c r="CN1886" s="104"/>
      <c r="CO1886" s="104"/>
      <c r="HG1886" s="107"/>
    </row>
    <row r="1887" spans="80:215" x14ac:dyDescent="0.2">
      <c r="CB1887" s="104"/>
      <c r="CC1887" s="104"/>
      <c r="CG1887" s="104"/>
      <c r="CH1887" s="104"/>
      <c r="CL1887" s="104"/>
      <c r="CN1887" s="104"/>
      <c r="CO1887" s="104"/>
      <c r="HG1887" s="107"/>
    </row>
    <row r="1888" spans="80:215" x14ac:dyDescent="0.2">
      <c r="CB1888" s="104"/>
      <c r="CC1888" s="104"/>
      <c r="CG1888" s="104"/>
      <c r="CH1888" s="104"/>
      <c r="CL1888" s="104"/>
      <c r="CN1888" s="104"/>
      <c r="CO1888" s="104"/>
      <c r="HG1888" s="107"/>
    </row>
    <row r="1889" spans="80:215" x14ac:dyDescent="0.2">
      <c r="CB1889" s="104"/>
      <c r="CC1889" s="104"/>
      <c r="CG1889" s="104"/>
      <c r="CH1889" s="104"/>
      <c r="CL1889" s="104"/>
      <c r="CN1889" s="104"/>
      <c r="CO1889" s="104"/>
      <c r="HG1889" s="107"/>
    </row>
    <row r="1890" spans="80:215" x14ac:dyDescent="0.2">
      <c r="CB1890" s="104"/>
      <c r="CC1890" s="104"/>
      <c r="CG1890" s="104"/>
      <c r="CH1890" s="104"/>
      <c r="CL1890" s="104"/>
      <c r="CN1890" s="104"/>
      <c r="CO1890" s="104"/>
      <c r="HG1890" s="107"/>
    </row>
    <row r="1891" spans="80:215" x14ac:dyDescent="0.2">
      <c r="CB1891" s="104"/>
      <c r="CC1891" s="104"/>
      <c r="CG1891" s="104"/>
      <c r="CH1891" s="104"/>
      <c r="CL1891" s="104"/>
      <c r="CN1891" s="104"/>
      <c r="CO1891" s="104"/>
      <c r="HG1891" s="107"/>
    </row>
    <row r="1892" spans="80:215" x14ac:dyDescent="0.2">
      <c r="CB1892" s="104"/>
      <c r="CC1892" s="104"/>
      <c r="CG1892" s="104"/>
      <c r="CH1892" s="104"/>
      <c r="CL1892" s="104"/>
      <c r="CN1892" s="104"/>
      <c r="CO1892" s="104"/>
      <c r="HG1892" s="107"/>
    </row>
    <row r="1893" spans="80:215" x14ac:dyDescent="0.2">
      <c r="CB1893" s="104"/>
      <c r="CC1893" s="104"/>
      <c r="CG1893" s="104"/>
      <c r="CH1893" s="104"/>
      <c r="CL1893" s="104"/>
      <c r="CN1893" s="104"/>
      <c r="CO1893" s="104"/>
      <c r="HG1893" s="107"/>
    </row>
    <row r="1894" spans="80:215" x14ac:dyDescent="0.2">
      <c r="CB1894" s="104"/>
      <c r="CC1894" s="104"/>
      <c r="CG1894" s="104"/>
      <c r="CH1894" s="104"/>
      <c r="CL1894" s="104"/>
      <c r="CN1894" s="104"/>
      <c r="CO1894" s="104"/>
      <c r="HG1894" s="107"/>
    </row>
    <row r="1895" spans="80:215" x14ac:dyDescent="0.2">
      <c r="CB1895" s="104"/>
      <c r="CC1895" s="104"/>
      <c r="CG1895" s="104"/>
      <c r="CH1895" s="104"/>
      <c r="CL1895" s="104"/>
      <c r="CN1895" s="104"/>
      <c r="CO1895" s="104"/>
      <c r="HG1895" s="107"/>
    </row>
    <row r="1896" spans="80:215" x14ac:dyDescent="0.2">
      <c r="CB1896" s="104"/>
      <c r="CC1896" s="104"/>
      <c r="CG1896" s="104"/>
      <c r="CH1896" s="104"/>
      <c r="CL1896" s="104"/>
      <c r="CN1896" s="104"/>
      <c r="CO1896" s="104"/>
      <c r="HG1896" s="107"/>
    </row>
    <row r="1897" spans="80:215" x14ac:dyDescent="0.2">
      <c r="CB1897" s="104"/>
      <c r="CC1897" s="104"/>
      <c r="CG1897" s="104"/>
      <c r="CH1897" s="104"/>
      <c r="CL1897" s="104"/>
      <c r="CN1897" s="104"/>
      <c r="CO1897" s="104"/>
      <c r="HG1897" s="107"/>
    </row>
    <row r="1898" spans="80:215" x14ac:dyDescent="0.2">
      <c r="CB1898" s="104"/>
      <c r="CC1898" s="104"/>
      <c r="CG1898" s="104"/>
      <c r="CH1898" s="104"/>
      <c r="CL1898" s="104"/>
      <c r="CN1898" s="104"/>
      <c r="CO1898" s="104"/>
      <c r="HG1898" s="107"/>
    </row>
    <row r="1899" spans="80:215" x14ac:dyDescent="0.2">
      <c r="CB1899" s="104"/>
      <c r="CC1899" s="104"/>
      <c r="CG1899" s="104"/>
      <c r="CH1899" s="104"/>
      <c r="CL1899" s="104"/>
      <c r="CN1899" s="104"/>
      <c r="CO1899" s="104"/>
      <c r="HG1899" s="107"/>
    </row>
    <row r="1900" spans="80:215" x14ac:dyDescent="0.2">
      <c r="CB1900" s="104"/>
      <c r="CC1900" s="104"/>
      <c r="CG1900" s="104"/>
      <c r="CH1900" s="104"/>
      <c r="CL1900" s="104"/>
      <c r="CN1900" s="104"/>
      <c r="CO1900" s="104"/>
      <c r="HG1900" s="107"/>
    </row>
    <row r="1901" spans="80:215" x14ac:dyDescent="0.2">
      <c r="CB1901" s="104"/>
      <c r="CC1901" s="104"/>
      <c r="CG1901" s="104"/>
      <c r="CH1901" s="104"/>
      <c r="CL1901" s="104"/>
      <c r="CN1901" s="104"/>
      <c r="CO1901" s="104"/>
      <c r="HG1901" s="107"/>
    </row>
    <row r="1902" spans="80:215" x14ac:dyDescent="0.2">
      <c r="CB1902" s="104"/>
      <c r="CC1902" s="104"/>
      <c r="CG1902" s="104"/>
      <c r="CH1902" s="104"/>
      <c r="CL1902" s="104"/>
      <c r="CN1902" s="104"/>
      <c r="CO1902" s="104"/>
      <c r="HG1902" s="107"/>
    </row>
    <row r="1903" spans="80:215" x14ac:dyDescent="0.2">
      <c r="CB1903" s="104"/>
      <c r="CC1903" s="104"/>
      <c r="CG1903" s="104"/>
      <c r="CH1903" s="104"/>
      <c r="CL1903" s="104"/>
      <c r="CN1903" s="104"/>
      <c r="CO1903" s="104"/>
      <c r="HG1903" s="107"/>
    </row>
    <row r="1904" spans="80:215" x14ac:dyDescent="0.2">
      <c r="CB1904" s="104"/>
      <c r="CC1904" s="104"/>
      <c r="CG1904" s="104"/>
      <c r="CH1904" s="104"/>
      <c r="CL1904" s="104"/>
      <c r="CN1904" s="104"/>
      <c r="CO1904" s="104"/>
      <c r="HG1904" s="107"/>
    </row>
    <row r="1905" spans="80:215" x14ac:dyDescent="0.2">
      <c r="CB1905" s="104"/>
      <c r="CC1905" s="104"/>
      <c r="CG1905" s="104"/>
      <c r="CH1905" s="104"/>
      <c r="CL1905" s="104"/>
      <c r="CN1905" s="104"/>
      <c r="CO1905" s="104"/>
      <c r="HG1905" s="107"/>
    </row>
    <row r="1906" spans="80:215" x14ac:dyDescent="0.2">
      <c r="CB1906" s="104"/>
      <c r="CC1906" s="104"/>
      <c r="CG1906" s="104"/>
      <c r="CH1906" s="104"/>
      <c r="CL1906" s="104"/>
      <c r="CN1906" s="104"/>
      <c r="CO1906" s="104"/>
      <c r="HG1906" s="107"/>
    </row>
    <row r="1907" spans="80:215" x14ac:dyDescent="0.2">
      <c r="CB1907" s="104"/>
      <c r="CC1907" s="104"/>
      <c r="CG1907" s="104"/>
      <c r="CH1907" s="104"/>
      <c r="CL1907" s="104"/>
      <c r="CN1907" s="104"/>
      <c r="CO1907" s="104"/>
      <c r="HG1907" s="107"/>
    </row>
    <row r="1908" spans="80:215" x14ac:dyDescent="0.2">
      <c r="CB1908" s="104"/>
      <c r="CC1908" s="104"/>
      <c r="CG1908" s="104"/>
      <c r="CH1908" s="104"/>
      <c r="CL1908" s="104"/>
      <c r="CN1908" s="104"/>
      <c r="CO1908" s="104"/>
      <c r="HG1908" s="107"/>
    </row>
    <row r="1909" spans="80:215" x14ac:dyDescent="0.2">
      <c r="CB1909" s="104"/>
      <c r="CC1909" s="104"/>
      <c r="CG1909" s="104"/>
      <c r="CH1909" s="104"/>
      <c r="CL1909" s="104"/>
      <c r="CN1909" s="104"/>
      <c r="CO1909" s="104"/>
      <c r="HG1909" s="107"/>
    </row>
    <row r="1910" spans="80:215" x14ac:dyDescent="0.2">
      <c r="CB1910" s="104"/>
      <c r="CC1910" s="104"/>
      <c r="CG1910" s="104"/>
      <c r="CH1910" s="104"/>
      <c r="CL1910" s="104"/>
      <c r="CN1910" s="104"/>
      <c r="CO1910" s="104"/>
      <c r="HG1910" s="107"/>
    </row>
    <row r="1911" spans="80:215" x14ac:dyDescent="0.2">
      <c r="CB1911" s="104"/>
      <c r="CC1911" s="104"/>
      <c r="CG1911" s="104"/>
      <c r="CH1911" s="104"/>
      <c r="CL1911" s="104"/>
      <c r="CN1911" s="104"/>
      <c r="CO1911" s="104"/>
      <c r="HG1911" s="107"/>
    </row>
    <row r="1912" spans="80:215" x14ac:dyDescent="0.2">
      <c r="CB1912" s="104"/>
      <c r="CC1912" s="104"/>
      <c r="CG1912" s="104"/>
      <c r="CH1912" s="104"/>
      <c r="CL1912" s="104"/>
      <c r="CN1912" s="104"/>
      <c r="CO1912" s="104"/>
      <c r="HG1912" s="107"/>
    </row>
    <row r="1913" spans="80:215" x14ac:dyDescent="0.2">
      <c r="CB1913" s="104"/>
      <c r="CC1913" s="104"/>
      <c r="CG1913" s="104"/>
      <c r="CH1913" s="104"/>
      <c r="CL1913" s="104"/>
      <c r="CN1913" s="104"/>
      <c r="CO1913" s="104"/>
      <c r="HG1913" s="107"/>
    </row>
    <row r="1914" spans="80:215" x14ac:dyDescent="0.2">
      <c r="CB1914" s="104"/>
      <c r="CC1914" s="104"/>
      <c r="CG1914" s="104"/>
      <c r="CH1914" s="104"/>
      <c r="CL1914" s="104"/>
      <c r="CN1914" s="104"/>
      <c r="CO1914" s="104"/>
      <c r="HG1914" s="107"/>
    </row>
    <row r="1915" spans="80:215" x14ac:dyDescent="0.2">
      <c r="CB1915" s="104"/>
      <c r="CC1915" s="104"/>
      <c r="CG1915" s="104"/>
      <c r="CH1915" s="104"/>
      <c r="CL1915" s="104"/>
      <c r="CN1915" s="104"/>
      <c r="CO1915" s="104"/>
      <c r="HG1915" s="107"/>
    </row>
    <row r="1916" spans="80:215" x14ac:dyDescent="0.2">
      <c r="CB1916" s="104"/>
      <c r="CC1916" s="104"/>
      <c r="CG1916" s="104"/>
      <c r="CH1916" s="104"/>
      <c r="CL1916" s="104"/>
      <c r="CN1916" s="104"/>
      <c r="CO1916" s="104"/>
      <c r="HG1916" s="107"/>
    </row>
    <row r="1917" spans="80:215" x14ac:dyDescent="0.2">
      <c r="CB1917" s="104"/>
      <c r="CC1917" s="104"/>
      <c r="CG1917" s="104"/>
      <c r="CH1917" s="104"/>
      <c r="CL1917" s="104"/>
      <c r="CN1917" s="104"/>
      <c r="CO1917" s="104"/>
      <c r="HG1917" s="107"/>
    </row>
    <row r="1918" spans="80:215" x14ac:dyDescent="0.2">
      <c r="CB1918" s="104"/>
      <c r="CC1918" s="104"/>
      <c r="CG1918" s="104"/>
      <c r="CH1918" s="104"/>
      <c r="CL1918" s="104"/>
      <c r="CN1918" s="104"/>
      <c r="CO1918" s="104"/>
      <c r="HG1918" s="107"/>
    </row>
    <row r="1919" spans="80:215" x14ac:dyDescent="0.2">
      <c r="CB1919" s="104"/>
      <c r="CC1919" s="104"/>
      <c r="CG1919" s="104"/>
      <c r="CH1919" s="104"/>
      <c r="CL1919" s="104"/>
      <c r="CN1919" s="104"/>
      <c r="CO1919" s="104"/>
      <c r="HG1919" s="107"/>
    </row>
    <row r="1920" spans="80:215" x14ac:dyDescent="0.2">
      <c r="CB1920" s="104"/>
      <c r="CC1920" s="104"/>
      <c r="CG1920" s="104"/>
      <c r="CH1920" s="104"/>
      <c r="CL1920" s="104"/>
      <c r="CN1920" s="104"/>
      <c r="CO1920" s="104"/>
      <c r="HG1920" s="107"/>
    </row>
    <row r="1921" spans="80:215" x14ac:dyDescent="0.2">
      <c r="CB1921" s="104"/>
      <c r="CC1921" s="104"/>
      <c r="CG1921" s="104"/>
      <c r="CH1921" s="104"/>
      <c r="CL1921" s="104"/>
      <c r="CN1921" s="104"/>
      <c r="CO1921" s="104"/>
      <c r="HG1921" s="107"/>
    </row>
    <row r="1922" spans="80:215" x14ac:dyDescent="0.2">
      <c r="CB1922" s="104"/>
      <c r="CC1922" s="104"/>
      <c r="CG1922" s="104"/>
      <c r="CH1922" s="104"/>
      <c r="CL1922" s="104"/>
      <c r="CN1922" s="104"/>
      <c r="CO1922" s="104"/>
      <c r="HG1922" s="107"/>
    </row>
    <row r="1923" spans="80:215" x14ac:dyDescent="0.2">
      <c r="CB1923" s="104"/>
      <c r="CC1923" s="104"/>
      <c r="CG1923" s="104"/>
      <c r="CH1923" s="104"/>
      <c r="CL1923" s="104"/>
      <c r="CN1923" s="104"/>
      <c r="CO1923" s="104"/>
      <c r="HG1923" s="107"/>
    </row>
    <row r="1924" spans="80:215" x14ac:dyDescent="0.2">
      <c r="CB1924" s="104"/>
      <c r="CC1924" s="104"/>
      <c r="CG1924" s="104"/>
      <c r="CH1924" s="104"/>
      <c r="CL1924" s="104"/>
      <c r="CN1924" s="104"/>
      <c r="CO1924" s="104"/>
      <c r="HG1924" s="107"/>
    </row>
    <row r="1925" spans="80:215" x14ac:dyDescent="0.2">
      <c r="CB1925" s="104"/>
      <c r="CC1925" s="104"/>
      <c r="CG1925" s="104"/>
      <c r="CH1925" s="104"/>
      <c r="CL1925" s="104"/>
      <c r="CN1925" s="104"/>
      <c r="CO1925" s="104"/>
      <c r="HG1925" s="107"/>
    </row>
    <row r="1926" spans="80:215" x14ac:dyDescent="0.2">
      <c r="CB1926" s="104"/>
      <c r="CC1926" s="104"/>
      <c r="CG1926" s="104"/>
      <c r="CH1926" s="104"/>
      <c r="CL1926" s="104"/>
      <c r="CN1926" s="104"/>
      <c r="CO1926" s="104"/>
      <c r="HG1926" s="107"/>
    </row>
    <row r="1927" spans="80:215" x14ac:dyDescent="0.2">
      <c r="CB1927" s="104"/>
      <c r="CC1927" s="104"/>
      <c r="CG1927" s="104"/>
      <c r="CH1927" s="104"/>
      <c r="CL1927" s="104"/>
      <c r="CN1927" s="104"/>
      <c r="CO1927" s="104"/>
      <c r="HG1927" s="107"/>
    </row>
    <row r="1928" spans="80:215" x14ac:dyDescent="0.2">
      <c r="CB1928" s="104"/>
      <c r="CC1928" s="104"/>
      <c r="CG1928" s="104"/>
      <c r="CH1928" s="104"/>
      <c r="CL1928" s="104"/>
      <c r="CN1928" s="104"/>
      <c r="CO1928" s="104"/>
      <c r="HG1928" s="107"/>
    </row>
    <row r="1929" spans="80:215" x14ac:dyDescent="0.2">
      <c r="CB1929" s="104"/>
      <c r="CC1929" s="104"/>
      <c r="CG1929" s="104"/>
      <c r="CH1929" s="104"/>
      <c r="CL1929" s="104"/>
      <c r="CN1929" s="104"/>
      <c r="CO1929" s="104"/>
      <c r="HG1929" s="107"/>
    </row>
    <row r="1930" spans="80:215" x14ac:dyDescent="0.2">
      <c r="CB1930" s="104"/>
      <c r="CC1930" s="104"/>
      <c r="CG1930" s="104"/>
      <c r="CH1930" s="104"/>
      <c r="CL1930" s="104"/>
      <c r="CN1930" s="104"/>
      <c r="CO1930" s="104"/>
      <c r="HG1930" s="107"/>
    </row>
    <row r="1931" spans="80:215" x14ac:dyDescent="0.2">
      <c r="CB1931" s="104"/>
      <c r="CC1931" s="104"/>
      <c r="CG1931" s="104"/>
      <c r="CH1931" s="104"/>
      <c r="CL1931" s="104"/>
      <c r="CN1931" s="104"/>
      <c r="CO1931" s="104"/>
      <c r="HG1931" s="107"/>
    </row>
    <row r="1932" spans="80:215" x14ac:dyDescent="0.2">
      <c r="CB1932" s="104"/>
      <c r="CC1932" s="104"/>
      <c r="CG1932" s="104"/>
      <c r="CH1932" s="104"/>
      <c r="CL1932" s="104"/>
      <c r="CN1932" s="104"/>
      <c r="CO1932" s="104"/>
      <c r="HG1932" s="107"/>
    </row>
    <row r="1933" spans="80:215" x14ac:dyDescent="0.2">
      <c r="CB1933" s="104"/>
      <c r="CC1933" s="104"/>
      <c r="CG1933" s="104"/>
      <c r="CH1933" s="104"/>
      <c r="CL1933" s="104"/>
      <c r="CN1933" s="104"/>
      <c r="CO1933" s="104"/>
      <c r="HG1933" s="107"/>
    </row>
    <row r="1934" spans="80:215" x14ac:dyDescent="0.2">
      <c r="CB1934" s="104"/>
      <c r="CC1934" s="104"/>
      <c r="CG1934" s="104"/>
      <c r="CH1934" s="104"/>
      <c r="CL1934" s="104"/>
      <c r="CN1934" s="104"/>
      <c r="CO1934" s="104"/>
      <c r="HG1934" s="107"/>
    </row>
    <row r="1935" spans="80:215" x14ac:dyDescent="0.2">
      <c r="CB1935" s="104"/>
      <c r="CC1935" s="104"/>
      <c r="CG1935" s="104"/>
      <c r="CH1935" s="104"/>
      <c r="CL1935" s="104"/>
      <c r="CN1935" s="104"/>
      <c r="CO1935" s="104"/>
      <c r="HG1935" s="107"/>
    </row>
    <row r="1936" spans="80:215" x14ac:dyDescent="0.2">
      <c r="CB1936" s="104"/>
      <c r="CC1936" s="104"/>
      <c r="CG1936" s="104"/>
      <c r="CH1936" s="104"/>
      <c r="CL1936" s="104"/>
      <c r="CN1936" s="104"/>
      <c r="CO1936" s="104"/>
      <c r="HG1936" s="107"/>
    </row>
    <row r="1937" spans="80:215" x14ac:dyDescent="0.2">
      <c r="CB1937" s="104"/>
      <c r="CC1937" s="104"/>
      <c r="CG1937" s="104"/>
      <c r="CH1937" s="104"/>
      <c r="CL1937" s="104"/>
      <c r="CN1937" s="104"/>
      <c r="CO1937" s="104"/>
      <c r="HG1937" s="107"/>
    </row>
    <row r="1938" spans="80:215" x14ac:dyDescent="0.2">
      <c r="CB1938" s="104"/>
      <c r="CC1938" s="104"/>
      <c r="CG1938" s="104"/>
      <c r="CH1938" s="104"/>
      <c r="CL1938" s="104"/>
      <c r="CN1938" s="104"/>
      <c r="CO1938" s="104"/>
      <c r="HG1938" s="107"/>
    </row>
    <row r="1939" spans="80:215" x14ac:dyDescent="0.2">
      <c r="CB1939" s="104"/>
      <c r="CC1939" s="104"/>
      <c r="CG1939" s="104"/>
      <c r="CH1939" s="104"/>
      <c r="CL1939" s="104"/>
      <c r="CN1939" s="104"/>
      <c r="CO1939" s="104"/>
      <c r="HG1939" s="107"/>
    </row>
    <row r="1940" spans="80:215" x14ac:dyDescent="0.2">
      <c r="CB1940" s="104"/>
      <c r="CC1940" s="104"/>
      <c r="CG1940" s="104"/>
      <c r="CH1940" s="104"/>
      <c r="CL1940" s="104"/>
      <c r="CN1940" s="104"/>
      <c r="CO1940" s="104"/>
      <c r="HG1940" s="107"/>
    </row>
    <row r="1941" spans="80:215" x14ac:dyDescent="0.2">
      <c r="CB1941" s="104"/>
      <c r="CC1941" s="104"/>
      <c r="CG1941" s="104"/>
      <c r="CH1941" s="104"/>
      <c r="CL1941" s="104"/>
      <c r="CN1941" s="104"/>
      <c r="CO1941" s="104"/>
      <c r="HG1941" s="107"/>
    </row>
    <row r="1942" spans="80:215" x14ac:dyDescent="0.2">
      <c r="CB1942" s="104"/>
      <c r="CC1942" s="104"/>
      <c r="CG1942" s="104"/>
      <c r="CH1942" s="104"/>
      <c r="CL1942" s="104"/>
      <c r="CN1942" s="104"/>
      <c r="CO1942" s="104"/>
      <c r="HG1942" s="107"/>
    </row>
    <row r="1943" spans="80:215" x14ac:dyDescent="0.2">
      <c r="CB1943" s="104"/>
      <c r="CC1943" s="104"/>
      <c r="CG1943" s="104"/>
      <c r="CH1943" s="104"/>
      <c r="CL1943" s="104"/>
      <c r="CN1943" s="104"/>
      <c r="CO1943" s="104"/>
      <c r="HG1943" s="107"/>
    </row>
    <row r="1944" spans="80:215" x14ac:dyDescent="0.2">
      <c r="CB1944" s="104"/>
      <c r="CC1944" s="104"/>
      <c r="CG1944" s="104"/>
      <c r="CH1944" s="104"/>
      <c r="CL1944" s="104"/>
      <c r="CN1944" s="104"/>
      <c r="CO1944" s="104"/>
      <c r="HG1944" s="107"/>
    </row>
    <row r="1945" spans="80:215" x14ac:dyDescent="0.2">
      <c r="CB1945" s="104"/>
      <c r="CC1945" s="104"/>
      <c r="CG1945" s="104"/>
      <c r="CH1945" s="104"/>
      <c r="CL1945" s="104"/>
      <c r="CN1945" s="104"/>
      <c r="CO1945" s="104"/>
      <c r="HG1945" s="107"/>
    </row>
    <row r="1946" spans="80:215" x14ac:dyDescent="0.2">
      <c r="CB1946" s="104"/>
      <c r="CC1946" s="104"/>
      <c r="CG1946" s="104"/>
      <c r="CH1946" s="104"/>
      <c r="CL1946" s="104"/>
      <c r="CN1946" s="104"/>
      <c r="CO1946" s="104"/>
      <c r="HG1946" s="107"/>
    </row>
    <row r="1947" spans="80:215" x14ac:dyDescent="0.2">
      <c r="CB1947" s="104"/>
      <c r="CC1947" s="104"/>
      <c r="CG1947" s="104"/>
      <c r="CH1947" s="104"/>
      <c r="CL1947" s="104"/>
      <c r="CN1947" s="104"/>
      <c r="CO1947" s="104"/>
      <c r="HG1947" s="107"/>
    </row>
    <row r="1948" spans="80:215" x14ac:dyDescent="0.2">
      <c r="CB1948" s="104"/>
      <c r="CC1948" s="104"/>
      <c r="CG1948" s="104"/>
      <c r="CH1948" s="104"/>
      <c r="CL1948" s="104"/>
      <c r="CN1948" s="104"/>
      <c r="CO1948" s="104"/>
      <c r="HG1948" s="107"/>
    </row>
    <row r="1949" spans="80:215" x14ac:dyDescent="0.2">
      <c r="CB1949" s="104"/>
      <c r="CC1949" s="104"/>
      <c r="CG1949" s="104"/>
      <c r="CH1949" s="104"/>
      <c r="CL1949" s="104"/>
      <c r="CN1949" s="104"/>
      <c r="CO1949" s="104"/>
      <c r="HG1949" s="107"/>
    </row>
    <row r="1950" spans="80:215" x14ac:dyDescent="0.2">
      <c r="CB1950" s="104"/>
      <c r="CC1950" s="104"/>
      <c r="CG1950" s="104"/>
      <c r="CH1950" s="104"/>
      <c r="CL1950" s="104"/>
      <c r="CN1950" s="104"/>
      <c r="CO1950" s="104"/>
      <c r="HG1950" s="107"/>
    </row>
    <row r="1951" spans="80:215" x14ac:dyDescent="0.2">
      <c r="CB1951" s="104"/>
      <c r="CC1951" s="104"/>
      <c r="CG1951" s="104"/>
      <c r="CH1951" s="104"/>
      <c r="CL1951" s="104"/>
      <c r="CN1951" s="104"/>
      <c r="CO1951" s="104"/>
      <c r="HG1951" s="107"/>
    </row>
    <row r="1952" spans="80:215" x14ac:dyDescent="0.2">
      <c r="CB1952" s="104"/>
      <c r="CC1952" s="104"/>
      <c r="CG1952" s="104"/>
      <c r="CH1952" s="104"/>
      <c r="CL1952" s="104"/>
      <c r="CN1952" s="104"/>
      <c r="CO1952" s="104"/>
      <c r="HG1952" s="107"/>
    </row>
    <row r="1953" spans="80:215" x14ac:dyDescent="0.2">
      <c r="CB1953" s="104"/>
      <c r="CC1953" s="104"/>
      <c r="CG1953" s="104"/>
      <c r="CH1953" s="104"/>
      <c r="CL1953" s="104"/>
      <c r="CN1953" s="104"/>
      <c r="CO1953" s="104"/>
      <c r="HG1953" s="107"/>
    </row>
    <row r="1954" spans="80:215" x14ac:dyDescent="0.2">
      <c r="CB1954" s="104"/>
      <c r="CC1954" s="104"/>
      <c r="CG1954" s="104"/>
      <c r="CH1954" s="104"/>
      <c r="CL1954" s="104"/>
      <c r="CN1954" s="104"/>
      <c r="CO1954" s="104"/>
      <c r="HG1954" s="107"/>
    </row>
    <row r="1955" spans="80:215" x14ac:dyDescent="0.2">
      <c r="CB1955" s="104"/>
      <c r="CC1955" s="104"/>
      <c r="CG1955" s="104"/>
      <c r="CH1955" s="104"/>
      <c r="CL1955" s="104"/>
      <c r="CN1955" s="104"/>
      <c r="CO1955" s="104"/>
      <c r="HG1955" s="107"/>
    </row>
    <row r="1956" spans="80:215" x14ac:dyDescent="0.2">
      <c r="CB1956" s="104"/>
      <c r="CC1956" s="104"/>
      <c r="CG1956" s="104"/>
      <c r="CH1956" s="104"/>
      <c r="CL1956" s="104"/>
      <c r="CN1956" s="104"/>
      <c r="CO1956" s="104"/>
      <c r="HG1956" s="107"/>
    </row>
    <row r="1957" spans="80:215" x14ac:dyDescent="0.2">
      <c r="CB1957" s="104"/>
      <c r="CC1957" s="104"/>
      <c r="CG1957" s="104"/>
      <c r="CH1957" s="104"/>
      <c r="CL1957" s="104"/>
      <c r="CN1957" s="104"/>
      <c r="CO1957" s="104"/>
      <c r="HG1957" s="107"/>
    </row>
    <row r="1958" spans="80:215" x14ac:dyDescent="0.2">
      <c r="CB1958" s="104"/>
      <c r="CC1958" s="104"/>
      <c r="CG1958" s="104"/>
      <c r="CH1958" s="104"/>
      <c r="CL1958" s="104"/>
      <c r="CN1958" s="104"/>
      <c r="CO1958" s="104"/>
      <c r="HG1958" s="107"/>
    </row>
    <row r="1959" spans="80:215" x14ac:dyDescent="0.2">
      <c r="CB1959" s="104"/>
      <c r="CC1959" s="104"/>
      <c r="CG1959" s="104"/>
      <c r="CH1959" s="104"/>
      <c r="CL1959" s="104"/>
      <c r="CN1959" s="104"/>
      <c r="CO1959" s="104"/>
      <c r="HG1959" s="107"/>
    </row>
    <row r="1960" spans="80:215" x14ac:dyDescent="0.2">
      <c r="CB1960" s="104"/>
      <c r="CC1960" s="104"/>
      <c r="CG1960" s="104"/>
      <c r="CH1960" s="104"/>
      <c r="CL1960" s="104"/>
      <c r="CN1960" s="104"/>
      <c r="CO1960" s="104"/>
      <c r="HG1960" s="107"/>
    </row>
    <row r="1961" spans="80:215" x14ac:dyDescent="0.2">
      <c r="CB1961" s="104"/>
      <c r="CC1961" s="104"/>
      <c r="CG1961" s="104"/>
      <c r="CH1961" s="104"/>
      <c r="CL1961" s="104"/>
      <c r="CN1961" s="104"/>
      <c r="CO1961" s="104"/>
      <c r="HG1961" s="107"/>
    </row>
    <row r="1962" spans="80:215" x14ac:dyDescent="0.2">
      <c r="CB1962" s="104"/>
      <c r="CC1962" s="104"/>
      <c r="CG1962" s="104"/>
      <c r="CH1962" s="104"/>
      <c r="CL1962" s="104"/>
      <c r="CN1962" s="104"/>
      <c r="CO1962" s="104"/>
      <c r="HG1962" s="107"/>
    </row>
    <row r="1963" spans="80:215" x14ac:dyDescent="0.2">
      <c r="CB1963" s="104"/>
      <c r="CC1963" s="104"/>
      <c r="CG1963" s="104"/>
      <c r="CH1963" s="104"/>
      <c r="CL1963" s="104"/>
      <c r="CN1963" s="104"/>
      <c r="CO1963" s="104"/>
      <c r="HG1963" s="107"/>
    </row>
    <row r="1964" spans="80:215" x14ac:dyDescent="0.2">
      <c r="CB1964" s="104"/>
      <c r="CC1964" s="104"/>
      <c r="CG1964" s="104"/>
      <c r="CH1964" s="104"/>
      <c r="CL1964" s="104"/>
      <c r="CN1964" s="104"/>
      <c r="CO1964" s="104"/>
      <c r="HG1964" s="107"/>
    </row>
    <row r="1965" spans="80:215" x14ac:dyDescent="0.2">
      <c r="CB1965" s="104"/>
      <c r="CC1965" s="104"/>
      <c r="CG1965" s="104"/>
      <c r="CH1965" s="104"/>
      <c r="CL1965" s="104"/>
      <c r="CN1965" s="104"/>
      <c r="CO1965" s="104"/>
      <c r="HG1965" s="107"/>
    </row>
    <row r="1966" spans="80:215" x14ac:dyDescent="0.2">
      <c r="CB1966" s="104"/>
      <c r="CC1966" s="104"/>
      <c r="CG1966" s="104"/>
      <c r="CH1966" s="104"/>
      <c r="CL1966" s="104"/>
      <c r="CN1966" s="104"/>
      <c r="CO1966" s="104"/>
      <c r="HG1966" s="107"/>
    </row>
    <row r="1967" spans="80:215" x14ac:dyDescent="0.2">
      <c r="CB1967" s="104"/>
      <c r="CC1967" s="104"/>
      <c r="CG1967" s="104"/>
      <c r="CH1967" s="104"/>
      <c r="CL1967" s="104"/>
      <c r="CN1967" s="104"/>
      <c r="CO1967" s="104"/>
      <c r="HG1967" s="107"/>
    </row>
    <row r="1968" spans="80:215" x14ac:dyDescent="0.2">
      <c r="CB1968" s="104"/>
      <c r="CC1968" s="104"/>
      <c r="CG1968" s="104"/>
      <c r="CH1968" s="104"/>
      <c r="CL1968" s="104"/>
      <c r="CN1968" s="104"/>
      <c r="CO1968" s="104"/>
      <c r="HG1968" s="107"/>
    </row>
    <row r="1969" spans="80:215" x14ac:dyDescent="0.2">
      <c r="CB1969" s="104"/>
      <c r="CC1969" s="104"/>
      <c r="CG1969" s="104"/>
      <c r="CH1969" s="104"/>
      <c r="CL1969" s="104"/>
      <c r="CN1969" s="104"/>
      <c r="CO1969" s="104"/>
      <c r="HG1969" s="107"/>
    </row>
    <row r="1970" spans="80:215" x14ac:dyDescent="0.2">
      <c r="CB1970" s="104"/>
      <c r="CC1970" s="104"/>
      <c r="CG1970" s="104"/>
      <c r="CH1970" s="104"/>
      <c r="CL1970" s="104"/>
      <c r="CN1970" s="104"/>
      <c r="CO1970" s="104"/>
      <c r="HG1970" s="107"/>
    </row>
    <row r="1971" spans="80:215" x14ac:dyDescent="0.2">
      <c r="CB1971" s="104"/>
      <c r="CC1971" s="104"/>
      <c r="CG1971" s="104"/>
      <c r="CH1971" s="104"/>
      <c r="CL1971" s="104"/>
      <c r="CN1971" s="104"/>
      <c r="CO1971" s="104"/>
      <c r="HG1971" s="107"/>
    </row>
    <row r="1972" spans="80:215" x14ac:dyDescent="0.2">
      <c r="CB1972" s="104"/>
      <c r="CC1972" s="104"/>
      <c r="CG1972" s="104"/>
      <c r="CH1972" s="104"/>
      <c r="CL1972" s="104"/>
      <c r="CN1972" s="104"/>
      <c r="CO1972" s="104"/>
      <c r="HG1972" s="107"/>
    </row>
    <row r="1973" spans="80:215" x14ac:dyDescent="0.2">
      <c r="CB1973" s="104"/>
      <c r="CC1973" s="104"/>
      <c r="CG1973" s="104"/>
      <c r="CH1973" s="104"/>
      <c r="CL1973" s="104"/>
      <c r="CN1973" s="104"/>
      <c r="CO1973" s="104"/>
      <c r="HG1973" s="107"/>
    </row>
    <row r="1974" spans="80:215" x14ac:dyDescent="0.2">
      <c r="CB1974" s="104"/>
      <c r="CC1974" s="104"/>
      <c r="CG1974" s="104"/>
      <c r="CH1974" s="104"/>
      <c r="CL1974" s="104"/>
      <c r="CN1974" s="104"/>
      <c r="CO1974" s="104"/>
      <c r="HG1974" s="107"/>
    </row>
    <row r="1975" spans="80:215" x14ac:dyDescent="0.2">
      <c r="CB1975" s="104"/>
      <c r="CC1975" s="104"/>
      <c r="CG1975" s="104"/>
      <c r="CH1975" s="104"/>
      <c r="CL1975" s="104"/>
      <c r="CN1975" s="104"/>
      <c r="CO1975" s="104"/>
      <c r="HG1975" s="107"/>
    </row>
    <row r="1976" spans="80:215" x14ac:dyDescent="0.2">
      <c r="CB1976" s="104"/>
      <c r="CC1976" s="104"/>
      <c r="CG1976" s="104"/>
      <c r="CH1976" s="104"/>
      <c r="CL1976" s="104"/>
      <c r="CN1976" s="104"/>
      <c r="CO1976" s="104"/>
      <c r="HG1976" s="107"/>
    </row>
    <row r="1977" spans="80:215" x14ac:dyDescent="0.2">
      <c r="CB1977" s="104"/>
      <c r="CC1977" s="104"/>
      <c r="CG1977" s="104"/>
      <c r="CH1977" s="104"/>
      <c r="CL1977" s="104"/>
      <c r="CN1977" s="104"/>
      <c r="CO1977" s="104"/>
      <c r="HG1977" s="107"/>
    </row>
    <row r="1978" spans="80:215" x14ac:dyDescent="0.2">
      <c r="CB1978" s="104"/>
      <c r="CC1978" s="104"/>
      <c r="CG1978" s="104"/>
      <c r="CH1978" s="104"/>
      <c r="CL1978" s="104"/>
      <c r="CN1978" s="104"/>
      <c r="CO1978" s="104"/>
      <c r="HG1978" s="107"/>
    </row>
    <row r="1979" spans="80:215" x14ac:dyDescent="0.2">
      <c r="CB1979" s="104"/>
      <c r="CC1979" s="104"/>
      <c r="CG1979" s="104"/>
      <c r="CH1979" s="104"/>
      <c r="CL1979" s="104"/>
      <c r="CN1979" s="104"/>
      <c r="CO1979" s="104"/>
      <c r="HG1979" s="107"/>
    </row>
    <row r="1980" spans="80:215" x14ac:dyDescent="0.2">
      <c r="CB1980" s="104"/>
      <c r="CC1980" s="104"/>
      <c r="CG1980" s="104"/>
      <c r="CH1980" s="104"/>
      <c r="CL1980" s="104"/>
      <c r="CN1980" s="104"/>
      <c r="CO1980" s="104"/>
      <c r="HG1980" s="107"/>
    </row>
    <row r="1981" spans="80:215" x14ac:dyDescent="0.2">
      <c r="CB1981" s="104"/>
      <c r="CC1981" s="104"/>
      <c r="CG1981" s="104"/>
      <c r="CH1981" s="104"/>
      <c r="CL1981" s="104"/>
      <c r="CN1981" s="104"/>
      <c r="CO1981" s="104"/>
      <c r="HG1981" s="107"/>
    </row>
    <row r="1982" spans="80:215" x14ac:dyDescent="0.2">
      <c r="CB1982" s="104"/>
      <c r="CC1982" s="104"/>
      <c r="CG1982" s="104"/>
      <c r="CH1982" s="104"/>
      <c r="CL1982" s="104"/>
      <c r="CN1982" s="104"/>
      <c r="CO1982" s="104"/>
      <c r="HG1982" s="107"/>
    </row>
    <row r="1983" spans="80:215" x14ac:dyDescent="0.2">
      <c r="CB1983" s="104"/>
      <c r="CC1983" s="104"/>
      <c r="CG1983" s="104"/>
      <c r="CH1983" s="104"/>
      <c r="CL1983" s="104"/>
      <c r="CN1983" s="104"/>
      <c r="CO1983" s="104"/>
      <c r="HG1983" s="107"/>
    </row>
    <row r="1984" spans="80:215" x14ac:dyDescent="0.2">
      <c r="CB1984" s="104"/>
      <c r="CC1984" s="104"/>
      <c r="CG1984" s="104"/>
      <c r="CH1984" s="104"/>
      <c r="CL1984" s="104"/>
      <c r="CN1984" s="104"/>
      <c r="CO1984" s="104"/>
      <c r="HG1984" s="107"/>
    </row>
    <row r="1985" spans="80:215" x14ac:dyDescent="0.2">
      <c r="CB1985" s="104"/>
      <c r="CC1985" s="104"/>
      <c r="CG1985" s="104"/>
      <c r="CH1985" s="104"/>
      <c r="CL1985" s="104"/>
      <c r="CN1985" s="104"/>
      <c r="CO1985" s="104"/>
      <c r="HG1985" s="107"/>
    </row>
    <row r="1986" spans="80:215" x14ac:dyDescent="0.2">
      <c r="CB1986" s="104"/>
      <c r="CC1986" s="104"/>
      <c r="CG1986" s="104"/>
      <c r="CH1986" s="104"/>
      <c r="CL1986" s="104"/>
      <c r="CN1986" s="104"/>
      <c r="CO1986" s="104"/>
      <c r="HG1986" s="107"/>
    </row>
    <row r="1987" spans="80:215" x14ac:dyDescent="0.2">
      <c r="CB1987" s="104"/>
      <c r="CC1987" s="104"/>
      <c r="CG1987" s="104"/>
      <c r="CH1987" s="104"/>
      <c r="CL1987" s="104"/>
      <c r="CN1987" s="104"/>
      <c r="CO1987" s="104"/>
      <c r="HG1987" s="107"/>
    </row>
    <row r="1988" spans="80:215" x14ac:dyDescent="0.2">
      <c r="CB1988" s="104"/>
      <c r="CC1988" s="104"/>
      <c r="CG1988" s="104"/>
      <c r="CH1988" s="104"/>
      <c r="CL1988" s="104"/>
      <c r="CN1988" s="104"/>
      <c r="CO1988" s="104"/>
      <c r="HG1988" s="107"/>
    </row>
    <row r="1989" spans="80:215" x14ac:dyDescent="0.2">
      <c r="CB1989" s="104"/>
      <c r="CC1989" s="104"/>
      <c r="CG1989" s="104"/>
      <c r="CH1989" s="104"/>
      <c r="CL1989" s="104"/>
      <c r="CN1989" s="104"/>
      <c r="CO1989" s="104"/>
      <c r="HG1989" s="107"/>
    </row>
    <row r="1990" spans="80:215" x14ac:dyDescent="0.2">
      <c r="CB1990" s="104"/>
      <c r="CC1990" s="104"/>
      <c r="CG1990" s="104"/>
      <c r="CH1990" s="104"/>
      <c r="CL1990" s="104"/>
      <c r="CN1990" s="104"/>
      <c r="CO1990" s="104"/>
      <c r="HG1990" s="107"/>
    </row>
    <row r="1991" spans="80:215" x14ac:dyDescent="0.2">
      <c r="CB1991" s="104"/>
      <c r="CC1991" s="104"/>
      <c r="CG1991" s="104"/>
      <c r="CH1991" s="104"/>
      <c r="CL1991" s="104"/>
      <c r="CN1991" s="104"/>
      <c r="CO1991" s="104"/>
      <c r="HG1991" s="107"/>
    </row>
    <row r="1992" spans="80:215" x14ac:dyDescent="0.2">
      <c r="CB1992" s="104"/>
      <c r="CC1992" s="104"/>
      <c r="CG1992" s="104"/>
      <c r="CH1992" s="104"/>
      <c r="CL1992" s="104"/>
      <c r="CN1992" s="104"/>
      <c r="CO1992" s="104"/>
      <c r="HG1992" s="107"/>
    </row>
    <row r="1993" spans="80:215" x14ac:dyDescent="0.2">
      <c r="CB1993" s="104"/>
      <c r="CC1993" s="104"/>
      <c r="CG1993" s="104"/>
      <c r="CH1993" s="104"/>
      <c r="CL1993" s="104"/>
      <c r="CN1993" s="104"/>
      <c r="CO1993" s="104"/>
      <c r="HG1993" s="107"/>
    </row>
    <row r="1994" spans="80:215" x14ac:dyDescent="0.2">
      <c r="CB1994" s="104"/>
      <c r="CC1994" s="104"/>
      <c r="CG1994" s="104"/>
      <c r="CH1994" s="104"/>
      <c r="CL1994" s="104"/>
      <c r="CN1994" s="104"/>
      <c r="CO1994" s="104"/>
      <c r="HG1994" s="107"/>
    </row>
    <row r="1995" spans="80:215" x14ac:dyDescent="0.2">
      <c r="CB1995" s="104"/>
      <c r="CC1995" s="104"/>
      <c r="CG1995" s="104"/>
      <c r="CH1995" s="104"/>
      <c r="CL1995" s="104"/>
      <c r="CN1995" s="104"/>
      <c r="CO1995" s="104"/>
      <c r="HG1995" s="107"/>
    </row>
    <row r="1996" spans="80:215" x14ac:dyDescent="0.2">
      <c r="CB1996" s="104"/>
      <c r="CC1996" s="104"/>
      <c r="CG1996" s="104"/>
      <c r="CH1996" s="104"/>
      <c r="CL1996" s="104"/>
      <c r="CN1996" s="104"/>
      <c r="CO1996" s="104"/>
      <c r="HG1996" s="107"/>
    </row>
    <row r="1997" spans="80:215" x14ac:dyDescent="0.2">
      <c r="CB1997" s="104"/>
      <c r="CC1997" s="104"/>
      <c r="CG1997" s="104"/>
      <c r="CH1997" s="104"/>
      <c r="CL1997" s="104"/>
      <c r="CN1997" s="104"/>
      <c r="CO1997" s="104"/>
      <c r="HG1997" s="107"/>
    </row>
    <row r="1998" spans="80:215" x14ac:dyDescent="0.2">
      <c r="CB1998" s="104"/>
      <c r="CC1998" s="104"/>
      <c r="CG1998" s="104"/>
      <c r="CH1998" s="104"/>
      <c r="CL1998" s="104"/>
      <c r="CN1998" s="104"/>
      <c r="CO1998" s="104"/>
      <c r="HG1998" s="107"/>
    </row>
    <row r="1999" spans="80:215" x14ac:dyDescent="0.2">
      <c r="CB1999" s="104"/>
      <c r="CC1999" s="104"/>
      <c r="CG1999" s="104"/>
      <c r="CH1999" s="104"/>
      <c r="CL1999" s="104"/>
      <c r="CN1999" s="104"/>
      <c r="CO1999" s="104"/>
      <c r="HG1999" s="107"/>
    </row>
    <row r="2000" spans="80:215" x14ac:dyDescent="0.2">
      <c r="CB2000" s="104"/>
      <c r="CC2000" s="104"/>
      <c r="CG2000" s="104"/>
      <c r="CH2000" s="104"/>
      <c r="CL2000" s="104"/>
      <c r="CN2000" s="104"/>
      <c r="CO2000" s="104"/>
      <c r="HG2000" s="107"/>
    </row>
    <row r="2001" spans="80:215" x14ac:dyDescent="0.2">
      <c r="CB2001" s="104"/>
      <c r="CC2001" s="104"/>
      <c r="CG2001" s="104"/>
      <c r="CH2001" s="104"/>
      <c r="CL2001" s="104"/>
      <c r="CN2001" s="104"/>
      <c r="CO2001" s="104"/>
      <c r="HG2001" s="107"/>
    </row>
    <row r="2002" spans="80:215" x14ac:dyDescent="0.2">
      <c r="CB2002" s="104"/>
      <c r="CC2002" s="104"/>
      <c r="CG2002" s="104"/>
      <c r="CH2002" s="104"/>
      <c r="CL2002" s="104"/>
      <c r="CN2002" s="104"/>
      <c r="CO2002" s="104"/>
      <c r="HG2002" s="107"/>
    </row>
    <row r="2003" spans="80:215" x14ac:dyDescent="0.2">
      <c r="CB2003" s="104"/>
      <c r="CC2003" s="104"/>
      <c r="CG2003" s="104"/>
      <c r="CH2003" s="104"/>
      <c r="CL2003" s="104"/>
      <c r="CN2003" s="104"/>
      <c r="CO2003" s="104"/>
      <c r="HG2003" s="107"/>
    </row>
    <row r="2004" spans="80:215" x14ac:dyDescent="0.2">
      <c r="CB2004" s="104"/>
      <c r="CC2004" s="104"/>
      <c r="CG2004" s="104"/>
      <c r="CH2004" s="104"/>
      <c r="CL2004" s="104"/>
      <c r="CN2004" s="104"/>
      <c r="CO2004" s="104"/>
      <c r="HG2004" s="107"/>
    </row>
    <row r="2005" spans="80:215" x14ac:dyDescent="0.2">
      <c r="CB2005" s="104"/>
      <c r="CC2005" s="104"/>
      <c r="CG2005" s="104"/>
      <c r="CH2005" s="104"/>
      <c r="CL2005" s="104"/>
      <c r="CN2005" s="104"/>
      <c r="CO2005" s="104"/>
      <c r="HG2005" s="107"/>
    </row>
    <row r="2006" spans="80:215" x14ac:dyDescent="0.2">
      <c r="CB2006" s="104"/>
      <c r="CC2006" s="104"/>
      <c r="CG2006" s="104"/>
      <c r="CH2006" s="104"/>
      <c r="CL2006" s="104"/>
      <c r="CN2006" s="104"/>
      <c r="CO2006" s="104"/>
      <c r="HG2006" s="107"/>
    </row>
    <row r="2007" spans="80:215" x14ac:dyDescent="0.2">
      <c r="CB2007" s="104"/>
      <c r="CC2007" s="104"/>
      <c r="CG2007" s="104"/>
      <c r="CH2007" s="104"/>
      <c r="CL2007" s="104"/>
      <c r="CN2007" s="104"/>
      <c r="CO2007" s="104"/>
      <c r="HG2007" s="107"/>
    </row>
    <row r="2008" spans="80:215" x14ac:dyDescent="0.2">
      <c r="CB2008" s="104"/>
      <c r="CC2008" s="104"/>
      <c r="CG2008" s="104"/>
      <c r="CH2008" s="104"/>
      <c r="CL2008" s="104"/>
      <c r="CN2008" s="104"/>
      <c r="CO2008" s="104"/>
      <c r="HG2008" s="107"/>
    </row>
    <row r="2009" spans="80:215" x14ac:dyDescent="0.2">
      <c r="CB2009" s="104"/>
      <c r="CC2009" s="104"/>
      <c r="CG2009" s="104"/>
      <c r="CH2009" s="104"/>
      <c r="CL2009" s="104"/>
      <c r="CN2009" s="104"/>
      <c r="CO2009" s="104"/>
      <c r="HG2009" s="107"/>
    </row>
    <row r="2010" spans="80:215" x14ac:dyDescent="0.2">
      <c r="CB2010" s="104"/>
      <c r="CC2010" s="104"/>
      <c r="CG2010" s="104"/>
      <c r="CH2010" s="104"/>
      <c r="CL2010" s="104"/>
      <c r="CN2010" s="104"/>
      <c r="CO2010" s="104"/>
      <c r="HG2010" s="107"/>
    </row>
    <row r="2011" spans="80:215" x14ac:dyDescent="0.2">
      <c r="CB2011" s="104"/>
      <c r="CC2011" s="104"/>
      <c r="CG2011" s="104"/>
      <c r="CH2011" s="104"/>
      <c r="CL2011" s="104"/>
      <c r="CN2011" s="104"/>
      <c r="CO2011" s="104"/>
      <c r="HG2011" s="107"/>
    </row>
    <row r="2012" spans="80:215" x14ac:dyDescent="0.2">
      <c r="CB2012" s="104"/>
      <c r="CC2012" s="104"/>
      <c r="CG2012" s="104"/>
      <c r="CH2012" s="104"/>
      <c r="CL2012" s="104"/>
      <c r="CN2012" s="104"/>
      <c r="CO2012" s="104"/>
      <c r="HG2012" s="107"/>
    </row>
    <row r="2013" spans="80:215" x14ac:dyDescent="0.2">
      <c r="CB2013" s="104"/>
      <c r="CC2013" s="104"/>
      <c r="CG2013" s="104"/>
      <c r="CH2013" s="104"/>
      <c r="CL2013" s="104"/>
      <c r="CN2013" s="104"/>
      <c r="CO2013" s="104"/>
      <c r="HG2013" s="107"/>
    </row>
    <row r="2014" spans="80:215" x14ac:dyDescent="0.2">
      <c r="CB2014" s="104"/>
      <c r="CC2014" s="104"/>
      <c r="CG2014" s="104"/>
      <c r="CH2014" s="104"/>
      <c r="CL2014" s="104"/>
      <c r="CN2014" s="104"/>
      <c r="CO2014" s="104"/>
      <c r="HG2014" s="107"/>
    </row>
    <row r="2015" spans="80:215" x14ac:dyDescent="0.2">
      <c r="CB2015" s="104"/>
      <c r="CC2015" s="104"/>
      <c r="CG2015" s="104"/>
      <c r="CH2015" s="104"/>
      <c r="CL2015" s="104"/>
      <c r="CN2015" s="104"/>
      <c r="CO2015" s="104"/>
      <c r="HG2015" s="107"/>
    </row>
    <row r="2016" spans="80:215" x14ac:dyDescent="0.2">
      <c r="CB2016" s="104"/>
      <c r="CC2016" s="104"/>
      <c r="CG2016" s="104"/>
      <c r="CH2016" s="104"/>
      <c r="CL2016" s="104"/>
      <c r="CN2016" s="104"/>
      <c r="CO2016" s="104"/>
      <c r="HG2016" s="107"/>
    </row>
    <row r="2017" spans="80:215" x14ac:dyDescent="0.2">
      <c r="CB2017" s="104"/>
      <c r="CC2017" s="104"/>
      <c r="CG2017" s="104"/>
      <c r="CH2017" s="104"/>
      <c r="CL2017" s="104"/>
      <c r="CN2017" s="104"/>
      <c r="CO2017" s="104"/>
      <c r="HG2017" s="107"/>
    </row>
    <row r="2018" spans="80:215" x14ac:dyDescent="0.2">
      <c r="CB2018" s="104"/>
      <c r="CC2018" s="104"/>
      <c r="CG2018" s="104"/>
      <c r="CH2018" s="104"/>
      <c r="CL2018" s="104"/>
      <c r="CN2018" s="104"/>
      <c r="CO2018" s="104"/>
      <c r="HG2018" s="107"/>
    </row>
    <row r="2019" spans="80:215" x14ac:dyDescent="0.2">
      <c r="CB2019" s="104"/>
      <c r="CC2019" s="104"/>
      <c r="CG2019" s="104"/>
      <c r="CH2019" s="104"/>
      <c r="CL2019" s="104"/>
      <c r="CN2019" s="104"/>
      <c r="CO2019" s="104"/>
      <c r="HG2019" s="107"/>
    </row>
    <row r="2020" spans="80:215" x14ac:dyDescent="0.2">
      <c r="CB2020" s="104"/>
      <c r="CC2020" s="104"/>
      <c r="CG2020" s="104"/>
      <c r="CH2020" s="104"/>
      <c r="CL2020" s="104"/>
      <c r="CN2020" s="104"/>
      <c r="CO2020" s="104"/>
      <c r="HG2020" s="107"/>
    </row>
    <row r="2021" spans="80:215" x14ac:dyDescent="0.2">
      <c r="CB2021" s="104"/>
      <c r="CC2021" s="104"/>
      <c r="CG2021" s="104"/>
      <c r="CH2021" s="104"/>
      <c r="CL2021" s="104"/>
      <c r="CN2021" s="104"/>
      <c r="CO2021" s="104"/>
      <c r="HG2021" s="107"/>
    </row>
    <row r="2022" spans="80:215" x14ac:dyDescent="0.2">
      <c r="CB2022" s="104"/>
      <c r="CC2022" s="104"/>
      <c r="CG2022" s="104"/>
      <c r="CH2022" s="104"/>
      <c r="CL2022" s="104"/>
      <c r="CN2022" s="104"/>
      <c r="CO2022" s="104"/>
      <c r="HG2022" s="107"/>
    </row>
    <row r="2023" spans="80:215" x14ac:dyDescent="0.2">
      <c r="CB2023" s="104"/>
      <c r="CC2023" s="104"/>
      <c r="CG2023" s="104"/>
      <c r="CH2023" s="104"/>
      <c r="CL2023" s="104"/>
      <c r="CN2023" s="104"/>
      <c r="CO2023" s="104"/>
      <c r="HG2023" s="107"/>
    </row>
    <row r="2024" spans="80:215" x14ac:dyDescent="0.2">
      <c r="CB2024" s="104"/>
      <c r="CC2024" s="104"/>
      <c r="CG2024" s="104"/>
      <c r="CH2024" s="104"/>
      <c r="CL2024" s="104"/>
      <c r="CN2024" s="104"/>
      <c r="CO2024" s="104"/>
      <c r="HG2024" s="107"/>
    </row>
    <row r="2025" spans="80:215" x14ac:dyDescent="0.2">
      <c r="CB2025" s="104"/>
      <c r="CC2025" s="104"/>
      <c r="CG2025" s="104"/>
      <c r="CH2025" s="104"/>
      <c r="CL2025" s="104"/>
      <c r="CN2025" s="104"/>
      <c r="CO2025" s="104"/>
      <c r="HG2025" s="107"/>
    </row>
    <row r="2026" spans="80:215" x14ac:dyDescent="0.2">
      <c r="CB2026" s="104"/>
      <c r="CC2026" s="104"/>
      <c r="CG2026" s="104"/>
      <c r="CH2026" s="104"/>
      <c r="CL2026" s="104"/>
      <c r="CN2026" s="104"/>
      <c r="CO2026" s="104"/>
      <c r="HG2026" s="107"/>
    </row>
    <row r="2027" spans="80:215" x14ac:dyDescent="0.2">
      <c r="CB2027" s="104"/>
      <c r="CC2027" s="104"/>
      <c r="CG2027" s="104"/>
      <c r="CH2027" s="104"/>
      <c r="CL2027" s="104"/>
      <c r="CN2027" s="104"/>
      <c r="CO2027" s="104"/>
      <c r="HG2027" s="107"/>
    </row>
    <row r="2028" spans="80:215" x14ac:dyDescent="0.2">
      <c r="CB2028" s="104"/>
      <c r="CC2028" s="104"/>
      <c r="CG2028" s="104"/>
      <c r="CH2028" s="104"/>
      <c r="CL2028" s="104"/>
      <c r="CN2028" s="104"/>
      <c r="CO2028" s="104"/>
      <c r="HG2028" s="107"/>
    </row>
    <row r="2029" spans="80:215" x14ac:dyDescent="0.2">
      <c r="CB2029" s="104"/>
      <c r="CC2029" s="104"/>
      <c r="CG2029" s="104"/>
      <c r="CH2029" s="104"/>
      <c r="CL2029" s="104"/>
      <c r="CN2029" s="104"/>
      <c r="CO2029" s="104"/>
      <c r="HG2029" s="107"/>
    </row>
    <row r="2030" spans="80:215" x14ac:dyDescent="0.2">
      <c r="CB2030" s="104"/>
      <c r="CC2030" s="104"/>
      <c r="CG2030" s="104"/>
      <c r="CH2030" s="104"/>
      <c r="CL2030" s="104"/>
      <c r="CN2030" s="104"/>
      <c r="CO2030" s="104"/>
      <c r="HG2030" s="107"/>
    </row>
    <row r="2031" spans="80:215" x14ac:dyDescent="0.2">
      <c r="CB2031" s="104"/>
      <c r="CC2031" s="104"/>
      <c r="CG2031" s="104"/>
      <c r="CH2031" s="104"/>
      <c r="CL2031" s="104"/>
      <c r="CN2031" s="104"/>
      <c r="CO2031" s="104"/>
      <c r="HG2031" s="107"/>
    </row>
    <row r="2032" spans="80:215" x14ac:dyDescent="0.2">
      <c r="CB2032" s="104"/>
      <c r="CC2032" s="104"/>
      <c r="CG2032" s="104"/>
      <c r="CH2032" s="104"/>
      <c r="CL2032" s="104"/>
      <c r="CN2032" s="104"/>
      <c r="CO2032" s="104"/>
      <c r="HG2032" s="107"/>
    </row>
    <row r="2033" spans="80:215" x14ac:dyDescent="0.2">
      <c r="CB2033" s="104"/>
      <c r="CC2033" s="104"/>
      <c r="CG2033" s="104"/>
      <c r="CH2033" s="104"/>
      <c r="CL2033" s="104"/>
      <c r="CN2033" s="104"/>
      <c r="CO2033" s="104"/>
      <c r="HG2033" s="107"/>
    </row>
    <row r="2034" spans="80:215" x14ac:dyDescent="0.2">
      <c r="CB2034" s="104"/>
      <c r="CC2034" s="104"/>
      <c r="CG2034" s="104"/>
      <c r="CH2034" s="104"/>
      <c r="CL2034" s="104"/>
      <c r="CN2034" s="104"/>
      <c r="CO2034" s="104"/>
      <c r="HG2034" s="107"/>
    </row>
    <row r="2035" spans="80:215" x14ac:dyDescent="0.2">
      <c r="CB2035" s="104"/>
      <c r="CC2035" s="104"/>
      <c r="CG2035" s="104"/>
      <c r="CH2035" s="104"/>
      <c r="CL2035" s="104"/>
      <c r="CN2035" s="104"/>
      <c r="CO2035" s="104"/>
      <c r="HG2035" s="107"/>
    </row>
    <row r="2036" spans="80:215" x14ac:dyDescent="0.2">
      <c r="CB2036" s="104"/>
      <c r="CC2036" s="104"/>
      <c r="CG2036" s="104"/>
      <c r="CH2036" s="104"/>
      <c r="CL2036" s="104"/>
      <c r="CN2036" s="104"/>
      <c r="CO2036" s="104"/>
      <c r="HG2036" s="107"/>
    </row>
    <row r="2037" spans="80:215" x14ac:dyDescent="0.2">
      <c r="CB2037" s="104"/>
      <c r="CC2037" s="104"/>
      <c r="CG2037" s="104"/>
      <c r="CH2037" s="104"/>
      <c r="CL2037" s="104"/>
      <c r="CN2037" s="104"/>
      <c r="CO2037" s="104"/>
      <c r="HG2037" s="107"/>
    </row>
    <row r="2038" spans="80:215" x14ac:dyDescent="0.2">
      <c r="CB2038" s="104"/>
      <c r="CC2038" s="104"/>
      <c r="CG2038" s="104"/>
      <c r="CH2038" s="104"/>
      <c r="CL2038" s="104"/>
      <c r="CN2038" s="104"/>
      <c r="CO2038" s="104"/>
      <c r="HG2038" s="107"/>
    </row>
    <row r="2039" spans="80:215" x14ac:dyDescent="0.2">
      <c r="CB2039" s="104"/>
      <c r="CC2039" s="104"/>
      <c r="CG2039" s="104"/>
      <c r="CH2039" s="104"/>
      <c r="CL2039" s="104"/>
      <c r="CN2039" s="104"/>
      <c r="CO2039" s="104"/>
      <c r="HG2039" s="107"/>
    </row>
    <row r="2040" spans="80:215" x14ac:dyDescent="0.2">
      <c r="CB2040" s="104"/>
      <c r="CC2040" s="104"/>
      <c r="CG2040" s="104"/>
      <c r="CH2040" s="104"/>
      <c r="CL2040" s="104"/>
      <c r="CN2040" s="104"/>
      <c r="CO2040" s="104"/>
      <c r="HG2040" s="107"/>
    </row>
    <row r="2041" spans="80:215" x14ac:dyDescent="0.2">
      <c r="CB2041" s="104"/>
      <c r="CC2041" s="104"/>
      <c r="CG2041" s="104"/>
      <c r="CH2041" s="104"/>
      <c r="CL2041" s="104"/>
      <c r="CN2041" s="104"/>
      <c r="CO2041" s="104"/>
      <c r="HG2041" s="107"/>
    </row>
    <row r="2042" spans="80:215" x14ac:dyDescent="0.2">
      <c r="CB2042" s="104"/>
      <c r="CC2042" s="104"/>
      <c r="CG2042" s="104"/>
      <c r="CH2042" s="104"/>
      <c r="CL2042" s="104"/>
      <c r="CN2042" s="104"/>
      <c r="CO2042" s="104"/>
      <c r="HG2042" s="107"/>
    </row>
    <row r="2043" spans="80:215" x14ac:dyDescent="0.2">
      <c r="CB2043" s="104"/>
      <c r="CC2043" s="104"/>
      <c r="CG2043" s="104"/>
      <c r="CH2043" s="104"/>
      <c r="CL2043" s="104"/>
      <c r="CN2043" s="104"/>
      <c r="CO2043" s="104"/>
      <c r="HG2043" s="107"/>
    </row>
    <row r="2044" spans="80:215" x14ac:dyDescent="0.2">
      <c r="CB2044" s="104"/>
      <c r="CC2044" s="104"/>
      <c r="CG2044" s="104"/>
      <c r="CH2044" s="104"/>
      <c r="CL2044" s="104"/>
      <c r="CN2044" s="104"/>
      <c r="CO2044" s="104"/>
      <c r="HG2044" s="107"/>
    </row>
    <row r="2045" spans="80:215" x14ac:dyDescent="0.2">
      <c r="CB2045" s="104"/>
      <c r="CC2045" s="104"/>
      <c r="CG2045" s="104"/>
      <c r="CH2045" s="104"/>
      <c r="CL2045" s="104"/>
      <c r="CN2045" s="104"/>
      <c r="CO2045" s="104"/>
      <c r="HG2045" s="107"/>
    </row>
    <row r="2046" spans="80:215" x14ac:dyDescent="0.2">
      <c r="CB2046" s="104"/>
      <c r="CC2046" s="104"/>
      <c r="CG2046" s="104"/>
      <c r="CH2046" s="104"/>
      <c r="CL2046" s="104"/>
      <c r="CN2046" s="104"/>
      <c r="CO2046" s="104"/>
      <c r="HG2046" s="107"/>
    </row>
    <row r="2047" spans="80:215" x14ac:dyDescent="0.2">
      <c r="CB2047" s="104"/>
      <c r="CC2047" s="104"/>
      <c r="CG2047" s="104"/>
      <c r="CH2047" s="104"/>
      <c r="CL2047" s="104"/>
      <c r="CN2047" s="104"/>
      <c r="CO2047" s="104"/>
      <c r="HG2047" s="107"/>
    </row>
    <row r="2048" spans="80:215" x14ac:dyDescent="0.2">
      <c r="CB2048" s="104"/>
      <c r="CC2048" s="104"/>
      <c r="CG2048" s="104"/>
      <c r="CH2048" s="104"/>
      <c r="CL2048" s="104"/>
      <c r="CN2048" s="104"/>
      <c r="CO2048" s="104"/>
      <c r="HG2048" s="107"/>
    </row>
    <row r="2049" spans="80:215" x14ac:dyDescent="0.2">
      <c r="CB2049" s="104"/>
      <c r="CC2049" s="104"/>
      <c r="CG2049" s="104"/>
      <c r="CH2049" s="104"/>
      <c r="CL2049" s="104"/>
      <c r="CN2049" s="104"/>
      <c r="CO2049" s="104"/>
      <c r="HG2049" s="107"/>
    </row>
    <row r="2050" spans="80:215" x14ac:dyDescent="0.2">
      <c r="CB2050" s="104"/>
      <c r="CC2050" s="104"/>
      <c r="CG2050" s="104"/>
      <c r="CH2050" s="104"/>
      <c r="CL2050" s="104"/>
      <c r="CN2050" s="104"/>
      <c r="CO2050" s="104"/>
      <c r="HG2050" s="107"/>
    </row>
    <row r="2051" spans="80:215" x14ac:dyDescent="0.2">
      <c r="CB2051" s="104"/>
      <c r="CC2051" s="104"/>
      <c r="CG2051" s="104"/>
      <c r="CH2051" s="104"/>
      <c r="CL2051" s="104"/>
      <c r="CN2051" s="104"/>
      <c r="CO2051" s="104"/>
      <c r="HG2051" s="107"/>
    </row>
    <row r="2052" spans="80:215" x14ac:dyDescent="0.2">
      <c r="CB2052" s="104"/>
      <c r="CC2052" s="104"/>
      <c r="CG2052" s="104"/>
      <c r="CH2052" s="104"/>
      <c r="CL2052" s="104"/>
      <c r="CN2052" s="104"/>
      <c r="CO2052" s="104"/>
      <c r="HG2052" s="107"/>
    </row>
    <row r="2053" spans="80:215" x14ac:dyDescent="0.2">
      <c r="CB2053" s="104"/>
      <c r="CC2053" s="104"/>
      <c r="CG2053" s="104"/>
      <c r="CH2053" s="104"/>
      <c r="CL2053" s="104"/>
      <c r="CN2053" s="104"/>
      <c r="CO2053" s="104"/>
      <c r="HG2053" s="107"/>
    </row>
    <row r="2054" spans="80:215" x14ac:dyDescent="0.2">
      <c r="CB2054" s="104"/>
      <c r="CC2054" s="104"/>
      <c r="CG2054" s="104"/>
      <c r="CH2054" s="104"/>
      <c r="CL2054" s="104"/>
      <c r="CN2054" s="104"/>
      <c r="CO2054" s="104"/>
      <c r="HG2054" s="107"/>
    </row>
    <row r="2055" spans="80:215" x14ac:dyDescent="0.2">
      <c r="CB2055" s="104"/>
      <c r="CC2055" s="104"/>
      <c r="CG2055" s="104"/>
      <c r="CH2055" s="104"/>
      <c r="CL2055" s="104"/>
      <c r="CN2055" s="104"/>
      <c r="CO2055" s="104"/>
      <c r="HG2055" s="107"/>
    </row>
    <row r="2056" spans="80:215" x14ac:dyDescent="0.2">
      <c r="CB2056" s="104"/>
      <c r="CC2056" s="104"/>
      <c r="CG2056" s="104"/>
      <c r="CH2056" s="104"/>
      <c r="CL2056" s="104"/>
      <c r="CN2056" s="104"/>
      <c r="CO2056" s="104"/>
      <c r="HG2056" s="107"/>
    </row>
    <row r="2057" spans="80:215" x14ac:dyDescent="0.2">
      <c r="CB2057" s="104"/>
      <c r="CC2057" s="104"/>
      <c r="CG2057" s="104"/>
      <c r="CH2057" s="104"/>
      <c r="CL2057" s="104"/>
      <c r="CN2057" s="104"/>
      <c r="CO2057" s="104"/>
      <c r="HG2057" s="107"/>
    </row>
    <row r="2058" spans="80:215" x14ac:dyDescent="0.2">
      <c r="CB2058" s="104"/>
      <c r="CC2058" s="104"/>
      <c r="CG2058" s="104"/>
      <c r="CH2058" s="104"/>
      <c r="CL2058" s="104"/>
      <c r="CN2058" s="104"/>
      <c r="CO2058" s="104"/>
      <c r="HG2058" s="107"/>
    </row>
    <row r="2059" spans="80:215" x14ac:dyDescent="0.2">
      <c r="CB2059" s="104"/>
      <c r="CC2059" s="104"/>
      <c r="CG2059" s="104"/>
      <c r="CH2059" s="104"/>
      <c r="CL2059" s="104"/>
      <c r="CN2059" s="104"/>
      <c r="CO2059" s="104"/>
      <c r="HG2059" s="107"/>
    </row>
    <row r="2060" spans="80:215" x14ac:dyDescent="0.2">
      <c r="CB2060" s="104"/>
      <c r="CC2060" s="104"/>
      <c r="CG2060" s="104"/>
      <c r="CH2060" s="104"/>
      <c r="CL2060" s="104"/>
      <c r="CN2060" s="104"/>
      <c r="CO2060" s="104"/>
      <c r="HG2060" s="107"/>
    </row>
    <row r="2061" spans="80:215" x14ac:dyDescent="0.2">
      <c r="CB2061" s="104"/>
      <c r="CC2061" s="104"/>
      <c r="CG2061" s="104"/>
      <c r="CH2061" s="104"/>
      <c r="CL2061" s="104"/>
      <c r="CN2061" s="104"/>
      <c r="CO2061" s="104"/>
      <c r="HG2061" s="107"/>
    </row>
    <row r="2062" spans="80:215" x14ac:dyDescent="0.2">
      <c r="CB2062" s="104"/>
      <c r="CC2062" s="104"/>
      <c r="CG2062" s="104"/>
      <c r="CH2062" s="104"/>
      <c r="CL2062" s="104"/>
      <c r="CN2062" s="104"/>
      <c r="CO2062" s="104"/>
      <c r="HG2062" s="107"/>
    </row>
    <row r="2063" spans="80:215" x14ac:dyDescent="0.2">
      <c r="CB2063" s="104"/>
      <c r="CC2063" s="104"/>
      <c r="CG2063" s="104"/>
      <c r="CH2063" s="104"/>
      <c r="CL2063" s="104"/>
      <c r="CN2063" s="104"/>
      <c r="CO2063" s="104"/>
      <c r="HG2063" s="107"/>
    </row>
    <row r="2064" spans="80:215" x14ac:dyDescent="0.2">
      <c r="CB2064" s="104"/>
      <c r="CC2064" s="104"/>
      <c r="CG2064" s="104"/>
      <c r="CH2064" s="104"/>
      <c r="CL2064" s="104"/>
      <c r="CN2064" s="104"/>
      <c r="CO2064" s="104"/>
      <c r="HG2064" s="107"/>
    </row>
    <row r="2065" spans="80:215" x14ac:dyDescent="0.2">
      <c r="CB2065" s="104"/>
      <c r="CC2065" s="104"/>
      <c r="CG2065" s="104"/>
      <c r="CH2065" s="104"/>
      <c r="CL2065" s="104"/>
      <c r="CN2065" s="104"/>
      <c r="CO2065" s="104"/>
      <c r="HG2065" s="107"/>
    </row>
    <row r="2066" spans="80:215" x14ac:dyDescent="0.2">
      <c r="CB2066" s="104"/>
      <c r="CC2066" s="104"/>
      <c r="CG2066" s="104"/>
      <c r="CH2066" s="104"/>
      <c r="CL2066" s="104"/>
      <c r="CN2066" s="104"/>
      <c r="CO2066" s="104"/>
      <c r="HG2066" s="107"/>
    </row>
    <row r="2067" spans="80:215" x14ac:dyDescent="0.2">
      <c r="CB2067" s="104"/>
      <c r="CC2067" s="104"/>
      <c r="CG2067" s="104"/>
      <c r="CH2067" s="104"/>
      <c r="CL2067" s="104"/>
      <c r="CN2067" s="104"/>
      <c r="CO2067" s="104"/>
      <c r="HG2067" s="107"/>
    </row>
    <row r="2068" spans="80:215" x14ac:dyDescent="0.2">
      <c r="CB2068" s="104"/>
      <c r="CC2068" s="104"/>
      <c r="CG2068" s="104"/>
      <c r="CH2068" s="104"/>
      <c r="CL2068" s="104"/>
      <c r="CN2068" s="104"/>
      <c r="CO2068" s="104"/>
      <c r="HG2068" s="107"/>
    </row>
    <row r="2069" spans="80:215" x14ac:dyDescent="0.2">
      <c r="CB2069" s="104"/>
      <c r="CC2069" s="104"/>
      <c r="CG2069" s="104"/>
      <c r="CH2069" s="104"/>
      <c r="CL2069" s="104"/>
      <c r="CN2069" s="104"/>
      <c r="CO2069" s="104"/>
      <c r="HG2069" s="107"/>
    </row>
    <row r="2070" spans="80:215" x14ac:dyDescent="0.2">
      <c r="CB2070" s="104"/>
      <c r="CC2070" s="104"/>
      <c r="CG2070" s="104"/>
      <c r="CH2070" s="104"/>
      <c r="CL2070" s="104"/>
      <c r="CN2070" s="104"/>
      <c r="CO2070" s="104"/>
      <c r="HG2070" s="107"/>
    </row>
    <row r="2071" spans="80:215" x14ac:dyDescent="0.2">
      <c r="CB2071" s="104"/>
      <c r="CC2071" s="104"/>
      <c r="CG2071" s="104"/>
      <c r="CH2071" s="104"/>
      <c r="CL2071" s="104"/>
      <c r="CN2071" s="104"/>
      <c r="CO2071" s="104"/>
      <c r="HG2071" s="107"/>
    </row>
    <row r="2072" spans="80:215" x14ac:dyDescent="0.2">
      <c r="CB2072" s="104"/>
      <c r="CC2072" s="104"/>
      <c r="CG2072" s="104"/>
      <c r="CH2072" s="104"/>
      <c r="CL2072" s="104"/>
      <c r="CN2072" s="104"/>
      <c r="CO2072" s="104"/>
      <c r="HG2072" s="107"/>
    </row>
    <row r="2073" spans="80:215" x14ac:dyDescent="0.2">
      <c r="CB2073" s="104"/>
      <c r="CC2073" s="104"/>
      <c r="CG2073" s="104"/>
      <c r="CH2073" s="104"/>
      <c r="CL2073" s="104"/>
      <c r="CN2073" s="104"/>
      <c r="CO2073" s="104"/>
      <c r="HG2073" s="107"/>
    </row>
    <row r="2074" spans="80:215" x14ac:dyDescent="0.2">
      <c r="CB2074" s="104"/>
      <c r="CC2074" s="104"/>
      <c r="CG2074" s="104"/>
      <c r="CH2074" s="104"/>
      <c r="CL2074" s="104"/>
      <c r="CN2074" s="104"/>
      <c r="CO2074" s="104"/>
      <c r="HG2074" s="107"/>
    </row>
    <row r="2075" spans="80:215" x14ac:dyDescent="0.2">
      <c r="CB2075" s="104"/>
      <c r="CC2075" s="104"/>
      <c r="CG2075" s="104"/>
      <c r="CH2075" s="104"/>
      <c r="CL2075" s="104"/>
      <c r="CN2075" s="104"/>
      <c r="CO2075" s="104"/>
      <c r="HG2075" s="107"/>
    </row>
    <row r="2076" spans="80:215" x14ac:dyDescent="0.2">
      <c r="CB2076" s="104"/>
      <c r="CC2076" s="104"/>
      <c r="CG2076" s="104"/>
      <c r="CH2076" s="104"/>
      <c r="CL2076" s="104"/>
      <c r="CN2076" s="104"/>
      <c r="CO2076" s="104"/>
      <c r="HG2076" s="107"/>
    </row>
    <row r="2077" spans="80:215" x14ac:dyDescent="0.2">
      <c r="CB2077" s="104"/>
      <c r="CC2077" s="104"/>
      <c r="CG2077" s="104"/>
      <c r="CH2077" s="104"/>
      <c r="CL2077" s="104"/>
      <c r="CN2077" s="104"/>
      <c r="CO2077" s="104"/>
      <c r="HG2077" s="107"/>
    </row>
    <row r="2078" spans="80:215" x14ac:dyDescent="0.2">
      <c r="CB2078" s="104"/>
      <c r="CC2078" s="104"/>
      <c r="CG2078" s="104"/>
      <c r="CH2078" s="104"/>
      <c r="CL2078" s="104"/>
      <c r="CN2078" s="104"/>
      <c r="CO2078" s="104"/>
      <c r="HG2078" s="107"/>
    </row>
    <row r="2079" spans="80:215" x14ac:dyDescent="0.2">
      <c r="CB2079" s="104"/>
      <c r="CC2079" s="104"/>
      <c r="CG2079" s="104"/>
      <c r="CH2079" s="104"/>
      <c r="CL2079" s="104"/>
      <c r="CN2079" s="104"/>
      <c r="CO2079" s="104"/>
      <c r="HG2079" s="107"/>
    </row>
    <row r="2080" spans="80:215" x14ac:dyDescent="0.2">
      <c r="CB2080" s="104"/>
      <c r="CC2080" s="104"/>
      <c r="CG2080" s="104"/>
      <c r="CH2080" s="104"/>
      <c r="CL2080" s="104"/>
      <c r="CN2080" s="104"/>
      <c r="CO2080" s="104"/>
      <c r="HG2080" s="107"/>
    </row>
    <row r="2081" spans="80:215" x14ac:dyDescent="0.2">
      <c r="CB2081" s="104"/>
      <c r="CC2081" s="104"/>
      <c r="CG2081" s="104"/>
      <c r="CH2081" s="104"/>
      <c r="CL2081" s="104"/>
      <c r="CN2081" s="104"/>
      <c r="CO2081" s="104"/>
      <c r="HG2081" s="107"/>
    </row>
    <row r="2082" spans="80:215" x14ac:dyDescent="0.2">
      <c r="CB2082" s="104"/>
      <c r="CC2082" s="104"/>
      <c r="CG2082" s="104"/>
      <c r="CH2082" s="104"/>
      <c r="CL2082" s="104"/>
      <c r="CN2082" s="104"/>
      <c r="CO2082" s="104"/>
      <c r="HG2082" s="107"/>
    </row>
    <row r="2083" spans="80:215" x14ac:dyDescent="0.2">
      <c r="CB2083" s="104"/>
      <c r="CC2083" s="104"/>
      <c r="CG2083" s="104"/>
      <c r="CH2083" s="104"/>
      <c r="CL2083" s="104"/>
      <c r="CN2083" s="104"/>
      <c r="CO2083" s="104"/>
      <c r="HG2083" s="107"/>
    </row>
    <row r="2084" spans="80:215" x14ac:dyDescent="0.2">
      <c r="CB2084" s="104"/>
      <c r="CC2084" s="104"/>
      <c r="CG2084" s="104"/>
      <c r="CH2084" s="104"/>
      <c r="CL2084" s="104"/>
      <c r="CN2084" s="104"/>
      <c r="CO2084" s="104"/>
      <c r="HG2084" s="107"/>
    </row>
    <row r="2085" spans="80:215" x14ac:dyDescent="0.2">
      <c r="CB2085" s="104"/>
      <c r="CC2085" s="104"/>
      <c r="CG2085" s="104"/>
      <c r="CH2085" s="104"/>
      <c r="CL2085" s="104"/>
      <c r="CN2085" s="104"/>
      <c r="CO2085" s="104"/>
      <c r="HG2085" s="107"/>
    </row>
    <row r="2086" spans="80:215" x14ac:dyDescent="0.2">
      <c r="CB2086" s="104"/>
      <c r="CC2086" s="104"/>
      <c r="CG2086" s="104"/>
      <c r="CH2086" s="104"/>
      <c r="CL2086" s="104"/>
      <c r="CN2086" s="104"/>
      <c r="CO2086" s="104"/>
      <c r="HG2086" s="107"/>
    </row>
    <row r="2087" spans="80:215" x14ac:dyDescent="0.2">
      <c r="CB2087" s="104"/>
      <c r="CC2087" s="104"/>
      <c r="CG2087" s="104"/>
      <c r="CH2087" s="104"/>
      <c r="CL2087" s="104"/>
      <c r="CN2087" s="104"/>
      <c r="CO2087" s="104"/>
      <c r="HG2087" s="107"/>
    </row>
    <row r="2088" spans="80:215" x14ac:dyDescent="0.2">
      <c r="CB2088" s="104"/>
      <c r="CC2088" s="104"/>
      <c r="CG2088" s="104"/>
      <c r="CH2088" s="104"/>
      <c r="CL2088" s="104"/>
      <c r="CN2088" s="104"/>
      <c r="CO2088" s="104"/>
      <c r="HG2088" s="107"/>
    </row>
    <row r="2089" spans="80:215" x14ac:dyDescent="0.2">
      <c r="CB2089" s="104"/>
      <c r="CC2089" s="104"/>
      <c r="CG2089" s="104"/>
      <c r="CH2089" s="104"/>
      <c r="CL2089" s="104"/>
      <c r="CN2089" s="104"/>
      <c r="CO2089" s="104"/>
      <c r="HG2089" s="107"/>
    </row>
    <row r="2090" spans="80:215" x14ac:dyDescent="0.2">
      <c r="CB2090" s="104"/>
      <c r="CC2090" s="104"/>
      <c r="CG2090" s="104"/>
      <c r="CH2090" s="104"/>
      <c r="CL2090" s="104"/>
      <c r="CN2090" s="104"/>
      <c r="CO2090" s="104"/>
      <c r="HG2090" s="107"/>
    </row>
    <row r="2091" spans="80:215" x14ac:dyDescent="0.2">
      <c r="CB2091" s="104"/>
      <c r="CC2091" s="104"/>
      <c r="CG2091" s="104"/>
      <c r="CH2091" s="104"/>
      <c r="CL2091" s="104"/>
      <c r="CN2091" s="104"/>
      <c r="CO2091" s="104"/>
      <c r="HG2091" s="107"/>
    </row>
    <row r="2092" spans="80:215" x14ac:dyDescent="0.2">
      <c r="CB2092" s="104"/>
      <c r="CC2092" s="104"/>
      <c r="CG2092" s="104"/>
      <c r="CH2092" s="104"/>
      <c r="CL2092" s="104"/>
      <c r="CN2092" s="104"/>
      <c r="CO2092" s="104"/>
      <c r="HG2092" s="107"/>
    </row>
    <row r="2093" spans="80:215" x14ac:dyDescent="0.2">
      <c r="CB2093" s="104"/>
      <c r="CC2093" s="104"/>
      <c r="CG2093" s="104"/>
      <c r="CH2093" s="104"/>
      <c r="CL2093" s="104"/>
      <c r="CN2093" s="104"/>
      <c r="CO2093" s="104"/>
      <c r="HG2093" s="107"/>
    </row>
    <row r="2094" spans="80:215" x14ac:dyDescent="0.2">
      <c r="CB2094" s="104"/>
      <c r="CC2094" s="104"/>
      <c r="CG2094" s="104"/>
      <c r="CH2094" s="104"/>
      <c r="CL2094" s="104"/>
      <c r="CN2094" s="104"/>
      <c r="CO2094" s="104"/>
      <c r="HG2094" s="107"/>
    </row>
    <row r="2095" spans="80:215" x14ac:dyDescent="0.2">
      <c r="CB2095" s="104"/>
      <c r="CC2095" s="104"/>
      <c r="CG2095" s="104"/>
      <c r="CH2095" s="104"/>
      <c r="CL2095" s="104"/>
      <c r="CN2095" s="104"/>
      <c r="CO2095" s="104"/>
      <c r="HG2095" s="107"/>
    </row>
    <row r="2096" spans="80:215" x14ac:dyDescent="0.2">
      <c r="CB2096" s="104"/>
      <c r="CC2096" s="104"/>
      <c r="CG2096" s="104"/>
      <c r="CH2096" s="104"/>
      <c r="CL2096" s="104"/>
      <c r="CN2096" s="104"/>
      <c r="CO2096" s="104"/>
      <c r="HG2096" s="107"/>
    </row>
    <row r="2097" spans="80:215" x14ac:dyDescent="0.2">
      <c r="CB2097" s="104"/>
      <c r="CC2097" s="104"/>
      <c r="CG2097" s="104"/>
      <c r="CH2097" s="104"/>
      <c r="CL2097" s="104"/>
      <c r="CN2097" s="104"/>
      <c r="CO2097" s="104"/>
      <c r="HG2097" s="107"/>
    </row>
    <row r="2098" spans="80:215" x14ac:dyDescent="0.2">
      <c r="CB2098" s="104"/>
      <c r="CC2098" s="104"/>
      <c r="CG2098" s="104"/>
      <c r="CH2098" s="104"/>
      <c r="CL2098" s="104"/>
      <c r="CN2098" s="104"/>
      <c r="CO2098" s="104"/>
      <c r="HG2098" s="107"/>
    </row>
    <row r="2099" spans="80:215" x14ac:dyDescent="0.2">
      <c r="CB2099" s="104"/>
      <c r="CC2099" s="104"/>
      <c r="CG2099" s="104"/>
      <c r="CH2099" s="104"/>
      <c r="CL2099" s="104"/>
      <c r="CN2099" s="104"/>
      <c r="CO2099" s="104"/>
      <c r="HG2099" s="107"/>
    </row>
    <row r="2100" spans="80:215" x14ac:dyDescent="0.2">
      <c r="CB2100" s="104"/>
      <c r="CC2100" s="104"/>
      <c r="CG2100" s="104"/>
      <c r="CH2100" s="104"/>
      <c r="CL2100" s="104"/>
      <c r="CN2100" s="104"/>
      <c r="CO2100" s="104"/>
      <c r="HG2100" s="107"/>
    </row>
    <row r="2101" spans="80:215" x14ac:dyDescent="0.2">
      <c r="CB2101" s="104"/>
      <c r="CC2101" s="104"/>
      <c r="CG2101" s="104"/>
      <c r="CH2101" s="104"/>
      <c r="CL2101" s="104"/>
      <c r="CN2101" s="104"/>
      <c r="CO2101" s="104"/>
      <c r="HG2101" s="107"/>
    </row>
    <row r="2102" spans="80:215" x14ac:dyDescent="0.2">
      <c r="CB2102" s="104"/>
      <c r="CC2102" s="104"/>
      <c r="CG2102" s="104"/>
      <c r="CH2102" s="104"/>
      <c r="CL2102" s="104"/>
      <c r="CN2102" s="104"/>
      <c r="CO2102" s="104"/>
      <c r="HG2102" s="107"/>
    </row>
    <row r="2103" spans="80:215" x14ac:dyDescent="0.2">
      <c r="CB2103" s="104"/>
      <c r="CC2103" s="104"/>
      <c r="CG2103" s="104"/>
      <c r="CH2103" s="104"/>
      <c r="CL2103" s="104"/>
      <c r="CN2103" s="104"/>
      <c r="CO2103" s="104"/>
      <c r="HG2103" s="107"/>
    </row>
    <row r="2104" spans="80:215" x14ac:dyDescent="0.2">
      <c r="CB2104" s="104"/>
      <c r="CC2104" s="104"/>
      <c r="CG2104" s="104"/>
      <c r="CH2104" s="104"/>
      <c r="CL2104" s="104"/>
      <c r="CN2104" s="104"/>
      <c r="CO2104" s="104"/>
      <c r="HG2104" s="107"/>
    </row>
    <row r="2105" spans="80:215" x14ac:dyDescent="0.2">
      <c r="CB2105" s="104"/>
      <c r="CC2105" s="104"/>
      <c r="CG2105" s="104"/>
      <c r="CH2105" s="104"/>
      <c r="CL2105" s="104"/>
      <c r="CN2105" s="104"/>
      <c r="CO2105" s="104"/>
      <c r="HG2105" s="107"/>
    </row>
    <row r="2106" spans="80:215" x14ac:dyDescent="0.2">
      <c r="CB2106" s="104"/>
      <c r="CC2106" s="104"/>
      <c r="CG2106" s="104"/>
      <c r="CH2106" s="104"/>
      <c r="CL2106" s="104"/>
      <c r="CN2106" s="104"/>
      <c r="CO2106" s="104"/>
      <c r="HG2106" s="107"/>
    </row>
    <row r="2107" spans="80:215" x14ac:dyDescent="0.2">
      <c r="CB2107" s="104"/>
      <c r="CC2107" s="104"/>
      <c r="CG2107" s="104"/>
      <c r="CH2107" s="104"/>
      <c r="CL2107" s="104"/>
      <c r="CN2107" s="104"/>
      <c r="CO2107" s="104"/>
      <c r="HG2107" s="107"/>
    </row>
    <row r="2108" spans="80:215" x14ac:dyDescent="0.2">
      <c r="CB2108" s="104"/>
      <c r="CC2108" s="104"/>
      <c r="CG2108" s="104"/>
      <c r="CH2108" s="104"/>
      <c r="CL2108" s="104"/>
      <c r="CN2108" s="104"/>
      <c r="CO2108" s="104"/>
      <c r="HG2108" s="107"/>
    </row>
    <row r="2109" spans="80:215" x14ac:dyDescent="0.2">
      <c r="CB2109" s="104"/>
      <c r="CC2109" s="104"/>
      <c r="CG2109" s="104"/>
      <c r="CH2109" s="104"/>
      <c r="CL2109" s="104"/>
      <c r="CN2109" s="104"/>
      <c r="CO2109" s="104"/>
      <c r="HG2109" s="107"/>
    </row>
    <row r="2110" spans="80:215" x14ac:dyDescent="0.2">
      <c r="CB2110" s="104"/>
      <c r="CC2110" s="104"/>
      <c r="CG2110" s="104"/>
      <c r="CH2110" s="104"/>
      <c r="CL2110" s="104"/>
      <c r="CN2110" s="104"/>
      <c r="CO2110" s="104"/>
      <c r="HG2110" s="107"/>
    </row>
    <row r="2111" spans="80:215" x14ac:dyDescent="0.2">
      <c r="CB2111" s="104"/>
      <c r="CC2111" s="104"/>
      <c r="CG2111" s="104"/>
      <c r="CH2111" s="104"/>
      <c r="CL2111" s="104"/>
      <c r="CN2111" s="104"/>
      <c r="CO2111" s="104"/>
      <c r="HG2111" s="107"/>
    </row>
    <row r="2112" spans="80:215" x14ac:dyDescent="0.2">
      <c r="CB2112" s="104"/>
      <c r="CC2112" s="104"/>
      <c r="CG2112" s="104"/>
      <c r="CH2112" s="104"/>
      <c r="CL2112" s="104"/>
      <c r="CN2112" s="104"/>
      <c r="CO2112" s="104"/>
      <c r="HG2112" s="107"/>
    </row>
    <row r="2113" spans="80:215" x14ac:dyDescent="0.2">
      <c r="CB2113" s="104"/>
      <c r="CC2113" s="104"/>
      <c r="CG2113" s="104"/>
      <c r="CH2113" s="104"/>
      <c r="CL2113" s="104"/>
      <c r="CN2113" s="104"/>
      <c r="CO2113" s="104"/>
      <c r="HG2113" s="107"/>
    </row>
    <row r="2114" spans="80:215" x14ac:dyDescent="0.2">
      <c r="CB2114" s="104"/>
      <c r="CC2114" s="104"/>
      <c r="CG2114" s="104"/>
      <c r="CH2114" s="104"/>
      <c r="CL2114" s="104"/>
      <c r="CN2114" s="104"/>
      <c r="CO2114" s="104"/>
      <c r="HG2114" s="107"/>
    </row>
    <row r="2115" spans="80:215" x14ac:dyDescent="0.2">
      <c r="CB2115" s="104"/>
      <c r="CC2115" s="104"/>
      <c r="CG2115" s="104"/>
      <c r="CH2115" s="104"/>
      <c r="CL2115" s="104"/>
      <c r="CN2115" s="104"/>
      <c r="CO2115" s="104"/>
      <c r="HG2115" s="107"/>
    </row>
    <row r="2116" spans="80:215" x14ac:dyDescent="0.2">
      <c r="CB2116" s="104"/>
      <c r="CC2116" s="104"/>
      <c r="CG2116" s="104"/>
      <c r="CH2116" s="104"/>
      <c r="CL2116" s="104"/>
      <c r="CN2116" s="104"/>
      <c r="CO2116" s="104"/>
      <c r="HG2116" s="107"/>
    </row>
    <row r="2117" spans="80:215" x14ac:dyDescent="0.2">
      <c r="CB2117" s="104"/>
      <c r="CC2117" s="104"/>
      <c r="CG2117" s="104"/>
      <c r="CH2117" s="104"/>
      <c r="CL2117" s="104"/>
      <c r="CN2117" s="104"/>
      <c r="CO2117" s="104"/>
      <c r="HG2117" s="107"/>
    </row>
    <row r="2118" spans="80:215" x14ac:dyDescent="0.2">
      <c r="CB2118" s="104"/>
      <c r="CC2118" s="104"/>
      <c r="CG2118" s="104"/>
      <c r="CH2118" s="104"/>
      <c r="CL2118" s="104"/>
      <c r="CN2118" s="104"/>
      <c r="CO2118" s="104"/>
      <c r="HG2118" s="107"/>
    </row>
    <row r="2119" spans="80:215" x14ac:dyDescent="0.2">
      <c r="CB2119" s="104"/>
      <c r="CC2119" s="104"/>
      <c r="CG2119" s="104"/>
      <c r="CH2119" s="104"/>
      <c r="CL2119" s="104"/>
      <c r="CN2119" s="104"/>
      <c r="CO2119" s="104"/>
      <c r="HG2119" s="107"/>
    </row>
    <row r="2120" spans="80:215" x14ac:dyDescent="0.2">
      <c r="CB2120" s="104"/>
      <c r="CC2120" s="104"/>
      <c r="CG2120" s="104"/>
      <c r="CH2120" s="104"/>
      <c r="CL2120" s="104"/>
      <c r="CN2120" s="104"/>
      <c r="CO2120" s="104"/>
      <c r="HG2120" s="107"/>
    </row>
    <row r="2121" spans="80:215" x14ac:dyDescent="0.2">
      <c r="CB2121" s="104"/>
      <c r="CC2121" s="104"/>
      <c r="CG2121" s="104"/>
      <c r="CH2121" s="104"/>
      <c r="CL2121" s="104"/>
      <c r="CN2121" s="104"/>
      <c r="CO2121" s="104"/>
      <c r="HG2121" s="107"/>
    </row>
    <row r="2122" spans="80:215" x14ac:dyDescent="0.2">
      <c r="CB2122" s="104"/>
      <c r="CC2122" s="104"/>
      <c r="CG2122" s="104"/>
      <c r="CH2122" s="104"/>
      <c r="CL2122" s="104"/>
      <c r="CN2122" s="104"/>
      <c r="CO2122" s="104"/>
      <c r="HG2122" s="107"/>
    </row>
    <row r="2123" spans="80:215" x14ac:dyDescent="0.2">
      <c r="CB2123" s="104"/>
      <c r="CC2123" s="104"/>
      <c r="CG2123" s="104"/>
      <c r="CH2123" s="104"/>
      <c r="CL2123" s="104"/>
      <c r="CN2123" s="104"/>
      <c r="CO2123" s="104"/>
      <c r="HG2123" s="107"/>
    </row>
    <row r="2124" spans="80:215" x14ac:dyDescent="0.2">
      <c r="CB2124" s="104"/>
      <c r="CC2124" s="104"/>
      <c r="CG2124" s="104"/>
      <c r="CH2124" s="104"/>
      <c r="CL2124" s="104"/>
      <c r="CN2124" s="104"/>
      <c r="CO2124" s="104"/>
      <c r="HG2124" s="107"/>
    </row>
    <row r="2125" spans="80:215" x14ac:dyDescent="0.2">
      <c r="CB2125" s="104"/>
      <c r="CC2125" s="104"/>
      <c r="CG2125" s="104"/>
      <c r="CH2125" s="104"/>
      <c r="CL2125" s="104"/>
      <c r="CN2125" s="104"/>
      <c r="CO2125" s="104"/>
      <c r="HG2125" s="107"/>
    </row>
    <row r="2126" spans="80:215" x14ac:dyDescent="0.2">
      <c r="CB2126" s="104"/>
      <c r="CC2126" s="104"/>
      <c r="CG2126" s="104"/>
      <c r="CH2126" s="104"/>
      <c r="CL2126" s="104"/>
      <c r="CN2126" s="104"/>
      <c r="CO2126" s="104"/>
      <c r="HG2126" s="107"/>
    </row>
    <row r="2127" spans="80:215" x14ac:dyDescent="0.2">
      <c r="CB2127" s="104"/>
      <c r="CC2127" s="104"/>
      <c r="CG2127" s="104"/>
      <c r="CH2127" s="104"/>
      <c r="CL2127" s="104"/>
      <c r="CN2127" s="104"/>
      <c r="CO2127" s="104"/>
      <c r="HG2127" s="107"/>
    </row>
    <row r="2128" spans="80:215" x14ac:dyDescent="0.2">
      <c r="CB2128" s="104"/>
      <c r="CC2128" s="104"/>
      <c r="CG2128" s="104"/>
      <c r="CH2128" s="104"/>
      <c r="CL2128" s="104"/>
      <c r="CN2128" s="104"/>
      <c r="CO2128" s="104"/>
      <c r="HG2128" s="107"/>
    </row>
    <row r="2129" spans="80:215" x14ac:dyDescent="0.2">
      <c r="CB2129" s="104"/>
      <c r="CC2129" s="104"/>
      <c r="CG2129" s="104"/>
      <c r="CH2129" s="104"/>
      <c r="CL2129" s="104"/>
      <c r="CN2129" s="104"/>
      <c r="CO2129" s="104"/>
      <c r="HG2129" s="107"/>
    </row>
    <row r="2130" spans="80:215" x14ac:dyDescent="0.2">
      <c r="CB2130" s="104"/>
      <c r="CC2130" s="104"/>
      <c r="CG2130" s="104"/>
      <c r="CH2130" s="104"/>
      <c r="CL2130" s="104"/>
      <c r="CN2130" s="104"/>
      <c r="CO2130" s="104"/>
      <c r="HG2130" s="107"/>
    </row>
    <row r="2131" spans="80:215" x14ac:dyDescent="0.2">
      <c r="CB2131" s="104"/>
      <c r="CC2131" s="104"/>
      <c r="CG2131" s="104"/>
      <c r="CH2131" s="104"/>
      <c r="CL2131" s="104"/>
      <c r="CN2131" s="104"/>
      <c r="CO2131" s="104"/>
      <c r="HG2131" s="107"/>
    </row>
    <row r="2132" spans="80:215" x14ac:dyDescent="0.2">
      <c r="CB2132" s="104"/>
      <c r="CC2132" s="104"/>
      <c r="CG2132" s="104"/>
      <c r="CH2132" s="104"/>
      <c r="CL2132" s="104"/>
      <c r="CN2132" s="104"/>
      <c r="CO2132" s="104"/>
      <c r="HG2132" s="107"/>
    </row>
    <row r="2133" spans="80:215" x14ac:dyDescent="0.2">
      <c r="CB2133" s="104"/>
      <c r="CC2133" s="104"/>
      <c r="CG2133" s="104"/>
      <c r="CH2133" s="104"/>
      <c r="CL2133" s="104"/>
      <c r="CN2133" s="104"/>
      <c r="CO2133" s="104"/>
      <c r="HG2133" s="107"/>
    </row>
    <row r="2134" spans="80:215" x14ac:dyDescent="0.2">
      <c r="CB2134" s="104"/>
      <c r="CC2134" s="104"/>
      <c r="CG2134" s="104"/>
      <c r="CH2134" s="104"/>
      <c r="CL2134" s="104"/>
      <c r="CN2134" s="104"/>
      <c r="CO2134" s="104"/>
      <c r="HG2134" s="107"/>
    </row>
    <row r="2135" spans="80:215" x14ac:dyDescent="0.2">
      <c r="CB2135" s="104"/>
      <c r="CC2135" s="104"/>
      <c r="CG2135" s="104"/>
      <c r="CH2135" s="104"/>
      <c r="CL2135" s="104"/>
      <c r="CN2135" s="104"/>
      <c r="CO2135" s="104"/>
      <c r="HG2135" s="107"/>
    </row>
    <row r="2136" spans="80:215" x14ac:dyDescent="0.2">
      <c r="CB2136" s="104"/>
      <c r="CC2136" s="104"/>
      <c r="CG2136" s="104"/>
      <c r="CH2136" s="104"/>
      <c r="CL2136" s="104"/>
      <c r="CN2136" s="104"/>
      <c r="CO2136" s="104"/>
      <c r="HG2136" s="107"/>
    </row>
    <row r="2137" spans="80:215" x14ac:dyDescent="0.2">
      <c r="CB2137" s="104"/>
      <c r="CC2137" s="104"/>
      <c r="CG2137" s="104"/>
      <c r="CH2137" s="104"/>
      <c r="CL2137" s="104"/>
      <c r="CN2137" s="104"/>
      <c r="CO2137" s="104"/>
      <c r="HG2137" s="107"/>
    </row>
    <row r="2138" spans="80:215" x14ac:dyDescent="0.2">
      <c r="CB2138" s="104"/>
      <c r="CC2138" s="104"/>
      <c r="CG2138" s="104"/>
      <c r="CH2138" s="104"/>
      <c r="CL2138" s="104"/>
      <c r="CN2138" s="104"/>
      <c r="CO2138" s="104"/>
      <c r="HG2138" s="107"/>
    </row>
    <row r="2139" spans="80:215" x14ac:dyDescent="0.2">
      <c r="CB2139" s="104"/>
      <c r="CC2139" s="104"/>
      <c r="CG2139" s="104"/>
      <c r="CH2139" s="104"/>
      <c r="CL2139" s="104"/>
      <c r="CN2139" s="104"/>
      <c r="CO2139" s="104"/>
      <c r="HG2139" s="107"/>
    </row>
    <row r="2140" spans="80:215" x14ac:dyDescent="0.2">
      <c r="CB2140" s="104"/>
      <c r="CC2140" s="104"/>
      <c r="CG2140" s="104"/>
      <c r="CH2140" s="104"/>
      <c r="CL2140" s="104"/>
      <c r="CN2140" s="104"/>
      <c r="CO2140" s="104"/>
      <c r="HG2140" s="107"/>
    </row>
    <row r="2141" spans="80:215" x14ac:dyDescent="0.2">
      <c r="CB2141" s="104"/>
      <c r="CC2141" s="104"/>
      <c r="CG2141" s="104"/>
      <c r="CH2141" s="104"/>
      <c r="CL2141" s="104"/>
      <c r="CN2141" s="104"/>
      <c r="CO2141" s="104"/>
      <c r="HG2141" s="107"/>
    </row>
    <row r="2142" spans="80:215" x14ac:dyDescent="0.2">
      <c r="CB2142" s="104"/>
      <c r="CC2142" s="104"/>
      <c r="CG2142" s="104"/>
      <c r="CH2142" s="104"/>
      <c r="CL2142" s="104"/>
      <c r="CN2142" s="104"/>
      <c r="CO2142" s="104"/>
      <c r="HG2142" s="107"/>
    </row>
    <row r="2143" spans="80:215" x14ac:dyDescent="0.2">
      <c r="CB2143" s="104"/>
      <c r="CC2143" s="104"/>
      <c r="CG2143" s="104"/>
      <c r="CH2143" s="104"/>
      <c r="CL2143" s="104"/>
      <c r="CN2143" s="104"/>
      <c r="CO2143" s="104"/>
      <c r="HG2143" s="107"/>
    </row>
    <row r="2144" spans="80:215" x14ac:dyDescent="0.2">
      <c r="CB2144" s="104"/>
      <c r="CC2144" s="104"/>
      <c r="CG2144" s="104"/>
      <c r="CH2144" s="104"/>
      <c r="CL2144" s="104"/>
      <c r="CN2144" s="104"/>
      <c r="CO2144" s="104"/>
      <c r="HG2144" s="107"/>
    </row>
    <row r="2145" spans="80:215" x14ac:dyDescent="0.2">
      <c r="CB2145" s="104"/>
      <c r="CC2145" s="104"/>
      <c r="CG2145" s="104"/>
      <c r="CH2145" s="104"/>
      <c r="CL2145" s="104"/>
      <c r="CN2145" s="104"/>
      <c r="CO2145" s="104"/>
      <c r="HG2145" s="107"/>
    </row>
    <row r="2146" spans="80:215" x14ac:dyDescent="0.2">
      <c r="CB2146" s="104"/>
      <c r="CC2146" s="104"/>
      <c r="CG2146" s="104"/>
      <c r="CH2146" s="104"/>
      <c r="CL2146" s="104"/>
      <c r="CN2146" s="104"/>
      <c r="CO2146" s="104"/>
      <c r="HG2146" s="107"/>
    </row>
    <row r="2147" spans="80:215" x14ac:dyDescent="0.2">
      <c r="CB2147" s="104"/>
      <c r="CC2147" s="104"/>
      <c r="CG2147" s="104"/>
      <c r="CH2147" s="104"/>
      <c r="CL2147" s="104"/>
      <c r="CN2147" s="104"/>
      <c r="CO2147" s="104"/>
      <c r="HG2147" s="107"/>
    </row>
    <row r="2148" spans="80:215" x14ac:dyDescent="0.2">
      <c r="CB2148" s="104"/>
      <c r="CC2148" s="104"/>
      <c r="CG2148" s="104"/>
      <c r="CH2148" s="104"/>
      <c r="CL2148" s="104"/>
      <c r="CN2148" s="104"/>
      <c r="CO2148" s="104"/>
      <c r="HG2148" s="107"/>
    </row>
    <row r="2149" spans="80:215" x14ac:dyDescent="0.2">
      <c r="CB2149" s="104"/>
      <c r="CC2149" s="104"/>
      <c r="CG2149" s="104"/>
      <c r="CH2149" s="104"/>
      <c r="CL2149" s="104"/>
      <c r="CN2149" s="104"/>
      <c r="CO2149" s="104"/>
      <c r="HG2149" s="107"/>
    </row>
    <row r="2150" spans="80:215" x14ac:dyDescent="0.2">
      <c r="CB2150" s="104"/>
      <c r="CC2150" s="104"/>
      <c r="CG2150" s="104"/>
      <c r="CH2150" s="104"/>
      <c r="CL2150" s="104"/>
      <c r="CN2150" s="104"/>
      <c r="CO2150" s="104"/>
      <c r="HG2150" s="107"/>
    </row>
    <row r="2151" spans="80:215" x14ac:dyDescent="0.2">
      <c r="CB2151" s="104"/>
      <c r="CC2151" s="104"/>
      <c r="CG2151" s="104"/>
      <c r="CH2151" s="104"/>
      <c r="CL2151" s="104"/>
      <c r="CN2151" s="104"/>
      <c r="CO2151" s="104"/>
      <c r="HG2151" s="107"/>
    </row>
    <row r="2152" spans="80:215" x14ac:dyDescent="0.2">
      <c r="CB2152" s="104"/>
      <c r="CC2152" s="104"/>
      <c r="CG2152" s="104"/>
      <c r="CH2152" s="104"/>
      <c r="CL2152" s="104"/>
      <c r="CN2152" s="104"/>
      <c r="CO2152" s="104"/>
      <c r="HG2152" s="107"/>
    </row>
    <row r="2153" spans="80:215" x14ac:dyDescent="0.2">
      <c r="CB2153" s="104"/>
      <c r="CC2153" s="104"/>
      <c r="CG2153" s="104"/>
      <c r="CH2153" s="104"/>
      <c r="CL2153" s="104"/>
      <c r="CN2153" s="104"/>
      <c r="CO2153" s="104"/>
      <c r="HG2153" s="107"/>
    </row>
    <row r="2154" spans="80:215" x14ac:dyDescent="0.2">
      <c r="CB2154" s="104"/>
      <c r="CC2154" s="104"/>
      <c r="CG2154" s="104"/>
      <c r="CH2154" s="104"/>
      <c r="CL2154" s="104"/>
      <c r="CN2154" s="104"/>
      <c r="CO2154" s="104"/>
      <c r="HG2154" s="107"/>
    </row>
    <row r="2155" spans="80:215" x14ac:dyDescent="0.2">
      <c r="CB2155" s="104"/>
      <c r="CC2155" s="104"/>
      <c r="CG2155" s="104"/>
      <c r="CH2155" s="104"/>
      <c r="CL2155" s="104"/>
      <c r="CN2155" s="104"/>
      <c r="CO2155" s="104"/>
      <c r="HG2155" s="107"/>
    </row>
    <row r="2156" spans="80:215" x14ac:dyDescent="0.2">
      <c r="CB2156" s="104"/>
      <c r="CC2156" s="104"/>
      <c r="CG2156" s="104"/>
      <c r="CH2156" s="104"/>
      <c r="CL2156" s="104"/>
      <c r="CN2156" s="104"/>
      <c r="CO2156" s="104"/>
      <c r="HG2156" s="107"/>
    </row>
    <row r="2157" spans="80:215" x14ac:dyDescent="0.2">
      <c r="CB2157" s="104"/>
      <c r="CC2157" s="104"/>
      <c r="CG2157" s="104"/>
      <c r="CH2157" s="104"/>
      <c r="CL2157" s="104"/>
      <c r="CN2157" s="104"/>
      <c r="CO2157" s="104"/>
      <c r="HG2157" s="107"/>
    </row>
    <row r="2158" spans="80:215" x14ac:dyDescent="0.2">
      <c r="CB2158" s="104"/>
      <c r="CC2158" s="104"/>
      <c r="CG2158" s="104"/>
      <c r="CH2158" s="104"/>
      <c r="CL2158" s="104"/>
      <c r="CN2158" s="104"/>
      <c r="CO2158" s="104"/>
      <c r="HG2158" s="107"/>
    </row>
    <row r="2159" spans="80:215" x14ac:dyDescent="0.2">
      <c r="CB2159" s="104"/>
      <c r="CC2159" s="104"/>
      <c r="CG2159" s="104"/>
      <c r="CH2159" s="104"/>
      <c r="CL2159" s="104"/>
      <c r="CN2159" s="104"/>
      <c r="CO2159" s="104"/>
      <c r="HG2159" s="107"/>
    </row>
    <row r="2160" spans="80:215" x14ac:dyDescent="0.2">
      <c r="CB2160" s="104"/>
      <c r="CC2160" s="104"/>
      <c r="CG2160" s="104"/>
      <c r="CH2160" s="104"/>
      <c r="CL2160" s="104"/>
      <c r="CN2160" s="104"/>
      <c r="CO2160" s="104"/>
      <c r="HG2160" s="107"/>
    </row>
    <row r="2161" spans="80:215" x14ac:dyDescent="0.2">
      <c r="CB2161" s="104"/>
      <c r="CC2161" s="104"/>
      <c r="CG2161" s="104"/>
      <c r="CH2161" s="104"/>
      <c r="CL2161" s="104"/>
      <c r="CN2161" s="104"/>
      <c r="CO2161" s="104"/>
      <c r="HG2161" s="107"/>
    </row>
    <row r="2162" spans="80:215" x14ac:dyDescent="0.2">
      <c r="CB2162" s="104"/>
      <c r="CC2162" s="104"/>
      <c r="CG2162" s="104"/>
      <c r="CH2162" s="104"/>
      <c r="CL2162" s="104"/>
      <c r="CN2162" s="104"/>
      <c r="CO2162" s="104"/>
      <c r="HG2162" s="107"/>
    </row>
    <row r="2163" spans="80:215" x14ac:dyDescent="0.2">
      <c r="CB2163" s="104"/>
      <c r="CC2163" s="104"/>
      <c r="CG2163" s="104"/>
      <c r="CH2163" s="104"/>
      <c r="CL2163" s="104"/>
      <c r="CN2163" s="104"/>
      <c r="CO2163" s="104"/>
      <c r="HG2163" s="107"/>
    </row>
    <row r="2164" spans="80:215" x14ac:dyDescent="0.2">
      <c r="CB2164" s="104"/>
      <c r="CC2164" s="104"/>
      <c r="CG2164" s="104"/>
      <c r="CH2164" s="104"/>
      <c r="CL2164" s="104"/>
      <c r="CN2164" s="104"/>
      <c r="CO2164" s="104"/>
      <c r="HG2164" s="107"/>
    </row>
    <row r="2165" spans="80:215" x14ac:dyDescent="0.2">
      <c r="CB2165" s="104"/>
      <c r="CC2165" s="104"/>
      <c r="CG2165" s="104"/>
      <c r="CH2165" s="104"/>
      <c r="CL2165" s="104"/>
      <c r="CN2165" s="104"/>
      <c r="CO2165" s="104"/>
      <c r="HG2165" s="107"/>
    </row>
    <row r="2166" spans="80:215" x14ac:dyDescent="0.2">
      <c r="CB2166" s="104"/>
      <c r="CC2166" s="104"/>
      <c r="CG2166" s="104"/>
      <c r="CH2166" s="104"/>
      <c r="CL2166" s="104"/>
      <c r="CN2166" s="104"/>
      <c r="CO2166" s="104"/>
      <c r="HG2166" s="107"/>
    </row>
    <row r="2167" spans="80:215" x14ac:dyDescent="0.2">
      <c r="CB2167" s="104"/>
      <c r="CC2167" s="104"/>
      <c r="CG2167" s="104"/>
      <c r="CH2167" s="104"/>
      <c r="CL2167" s="104"/>
      <c r="CN2167" s="104"/>
      <c r="CO2167" s="104"/>
      <c r="HG2167" s="107"/>
    </row>
    <row r="2168" spans="80:215" x14ac:dyDescent="0.2">
      <c r="CB2168" s="104"/>
      <c r="CC2168" s="104"/>
      <c r="CG2168" s="104"/>
      <c r="CH2168" s="104"/>
      <c r="CL2168" s="104"/>
      <c r="CN2168" s="104"/>
      <c r="CO2168" s="104"/>
      <c r="HG2168" s="107"/>
    </row>
    <row r="2169" spans="80:215" x14ac:dyDescent="0.2">
      <c r="CB2169" s="104"/>
      <c r="CC2169" s="104"/>
      <c r="CG2169" s="104"/>
      <c r="CH2169" s="104"/>
      <c r="CL2169" s="104"/>
      <c r="CN2169" s="104"/>
      <c r="CO2169" s="104"/>
      <c r="HG2169" s="107"/>
    </row>
    <row r="2170" spans="80:215" x14ac:dyDescent="0.2">
      <c r="CB2170" s="104"/>
      <c r="CC2170" s="104"/>
      <c r="CG2170" s="104"/>
      <c r="CH2170" s="104"/>
      <c r="CL2170" s="104"/>
      <c r="CN2170" s="104"/>
      <c r="CO2170" s="104"/>
      <c r="HG2170" s="107"/>
    </row>
    <row r="2171" spans="80:215" x14ac:dyDescent="0.2">
      <c r="CB2171" s="104"/>
      <c r="CC2171" s="104"/>
      <c r="CG2171" s="104"/>
      <c r="CH2171" s="104"/>
      <c r="CL2171" s="104"/>
      <c r="CN2171" s="104"/>
      <c r="CO2171" s="104"/>
      <c r="HG2171" s="107"/>
    </row>
    <row r="2172" spans="80:215" x14ac:dyDescent="0.2">
      <c r="CB2172" s="104"/>
      <c r="CC2172" s="104"/>
      <c r="CG2172" s="104"/>
      <c r="CH2172" s="104"/>
      <c r="CL2172" s="104"/>
      <c r="CN2172" s="104"/>
      <c r="CO2172" s="104"/>
      <c r="HG2172" s="107"/>
    </row>
    <row r="2173" spans="80:215" x14ac:dyDescent="0.2">
      <c r="CB2173" s="104"/>
      <c r="CC2173" s="104"/>
      <c r="CG2173" s="104"/>
      <c r="CH2173" s="104"/>
      <c r="CL2173" s="104"/>
      <c r="CN2173" s="104"/>
      <c r="CO2173" s="104"/>
      <c r="HG2173" s="107"/>
    </row>
    <row r="2174" spans="80:215" x14ac:dyDescent="0.2">
      <c r="CB2174" s="104"/>
      <c r="CC2174" s="104"/>
      <c r="CG2174" s="104"/>
      <c r="CH2174" s="104"/>
      <c r="CL2174" s="104"/>
      <c r="CN2174" s="104"/>
      <c r="CO2174" s="104"/>
      <c r="HG2174" s="107"/>
    </row>
    <row r="2175" spans="80:215" x14ac:dyDescent="0.2">
      <c r="CB2175" s="104"/>
      <c r="CC2175" s="104"/>
      <c r="CG2175" s="104"/>
      <c r="CH2175" s="104"/>
      <c r="CL2175" s="104"/>
      <c r="CN2175" s="104"/>
      <c r="CO2175" s="104"/>
      <c r="HG2175" s="107"/>
    </row>
    <row r="2176" spans="80:215" x14ac:dyDescent="0.2">
      <c r="CB2176" s="104"/>
      <c r="CC2176" s="104"/>
      <c r="CG2176" s="104"/>
      <c r="CH2176" s="104"/>
      <c r="CL2176" s="104"/>
      <c r="CN2176" s="104"/>
      <c r="CO2176" s="104"/>
      <c r="HG2176" s="107"/>
    </row>
    <row r="2177" spans="80:215" x14ac:dyDescent="0.2">
      <c r="CB2177" s="104"/>
      <c r="CC2177" s="104"/>
      <c r="CG2177" s="104"/>
      <c r="CH2177" s="104"/>
      <c r="CL2177" s="104"/>
      <c r="CN2177" s="104"/>
      <c r="CO2177" s="104"/>
      <c r="HG2177" s="107"/>
    </row>
    <row r="2178" spans="80:215" x14ac:dyDescent="0.2">
      <c r="CB2178" s="104"/>
      <c r="CC2178" s="104"/>
      <c r="CG2178" s="104"/>
      <c r="CH2178" s="104"/>
      <c r="CL2178" s="104"/>
      <c r="CN2178" s="104"/>
      <c r="CO2178" s="104"/>
      <c r="HG2178" s="107"/>
    </row>
    <row r="2179" spans="80:215" x14ac:dyDescent="0.2">
      <c r="CB2179" s="104"/>
      <c r="CC2179" s="104"/>
      <c r="CG2179" s="104"/>
      <c r="CH2179" s="104"/>
      <c r="CL2179" s="104"/>
      <c r="CN2179" s="104"/>
      <c r="CO2179" s="104"/>
      <c r="HG2179" s="107"/>
    </row>
    <row r="2180" spans="80:215" x14ac:dyDescent="0.2">
      <c r="CB2180" s="104"/>
      <c r="CC2180" s="104"/>
      <c r="CG2180" s="104"/>
      <c r="CH2180" s="104"/>
      <c r="CL2180" s="104"/>
      <c r="CN2180" s="104"/>
      <c r="CO2180" s="104"/>
      <c r="HG2180" s="107"/>
    </row>
    <row r="2181" spans="80:215" x14ac:dyDescent="0.2">
      <c r="CB2181" s="104"/>
      <c r="CC2181" s="104"/>
      <c r="CG2181" s="104"/>
      <c r="CH2181" s="104"/>
      <c r="CL2181" s="104"/>
      <c r="CN2181" s="104"/>
      <c r="CO2181" s="104"/>
      <c r="HG2181" s="107"/>
    </row>
    <row r="2182" spans="80:215" x14ac:dyDescent="0.2">
      <c r="CB2182" s="104"/>
      <c r="CC2182" s="104"/>
      <c r="CG2182" s="104"/>
      <c r="CH2182" s="104"/>
      <c r="CL2182" s="104"/>
      <c r="CN2182" s="104"/>
      <c r="CO2182" s="104"/>
      <c r="HG2182" s="107"/>
    </row>
    <row r="2183" spans="80:215" x14ac:dyDescent="0.2">
      <c r="CB2183" s="104"/>
      <c r="CC2183" s="104"/>
      <c r="CG2183" s="104"/>
      <c r="CH2183" s="104"/>
      <c r="CL2183" s="104"/>
      <c r="CN2183" s="104"/>
      <c r="CO2183" s="104"/>
      <c r="HG2183" s="107"/>
    </row>
    <row r="2184" spans="80:215" x14ac:dyDescent="0.2">
      <c r="CB2184" s="104"/>
      <c r="CC2184" s="104"/>
      <c r="CG2184" s="104"/>
      <c r="CH2184" s="104"/>
      <c r="CL2184" s="104"/>
      <c r="CN2184" s="104"/>
      <c r="CO2184" s="104"/>
      <c r="HG2184" s="107"/>
    </row>
    <row r="2185" spans="80:215" x14ac:dyDescent="0.2">
      <c r="CB2185" s="104"/>
      <c r="CC2185" s="104"/>
      <c r="CG2185" s="104"/>
      <c r="CH2185" s="104"/>
      <c r="CL2185" s="104"/>
      <c r="CN2185" s="104"/>
      <c r="CO2185" s="104"/>
      <c r="HG2185" s="107"/>
    </row>
    <row r="2186" spans="80:215" x14ac:dyDescent="0.2">
      <c r="CB2186" s="104"/>
      <c r="CC2186" s="104"/>
      <c r="CG2186" s="104"/>
      <c r="CH2186" s="104"/>
      <c r="CL2186" s="104"/>
      <c r="CN2186" s="104"/>
      <c r="CO2186" s="104"/>
      <c r="HG2186" s="107"/>
    </row>
    <row r="2187" spans="80:215" x14ac:dyDescent="0.2">
      <c r="CB2187" s="104"/>
      <c r="CC2187" s="104"/>
      <c r="CG2187" s="104"/>
      <c r="CH2187" s="104"/>
      <c r="CL2187" s="104"/>
      <c r="CN2187" s="104"/>
      <c r="CO2187" s="104"/>
      <c r="HG2187" s="107"/>
    </row>
    <row r="2188" spans="80:215" x14ac:dyDescent="0.2">
      <c r="CB2188" s="104"/>
      <c r="CC2188" s="104"/>
      <c r="CG2188" s="104"/>
      <c r="CH2188" s="104"/>
      <c r="CL2188" s="104"/>
      <c r="CN2188" s="104"/>
      <c r="CO2188" s="104"/>
      <c r="HG2188" s="107"/>
    </row>
    <row r="2189" spans="80:215" x14ac:dyDescent="0.2">
      <c r="CB2189" s="104"/>
      <c r="CC2189" s="104"/>
      <c r="CG2189" s="104"/>
      <c r="CH2189" s="104"/>
      <c r="CL2189" s="104"/>
      <c r="CN2189" s="104"/>
      <c r="CO2189" s="104"/>
      <c r="HG2189" s="107"/>
    </row>
    <row r="2190" spans="80:215" x14ac:dyDescent="0.2">
      <c r="CB2190" s="104"/>
      <c r="CC2190" s="104"/>
      <c r="CG2190" s="104"/>
      <c r="CH2190" s="104"/>
      <c r="CL2190" s="104"/>
      <c r="CN2190" s="104"/>
      <c r="CO2190" s="104"/>
      <c r="HG2190" s="107"/>
    </row>
    <row r="2191" spans="80:215" x14ac:dyDescent="0.2">
      <c r="CB2191" s="104"/>
      <c r="CC2191" s="104"/>
      <c r="CG2191" s="104"/>
      <c r="CH2191" s="104"/>
      <c r="CL2191" s="104"/>
      <c r="CN2191" s="104"/>
      <c r="CO2191" s="104"/>
      <c r="HG2191" s="107"/>
    </row>
    <row r="2192" spans="80:215" x14ac:dyDescent="0.2">
      <c r="CB2192" s="104"/>
      <c r="CC2192" s="104"/>
      <c r="CG2192" s="104"/>
      <c r="CH2192" s="104"/>
      <c r="CL2192" s="104"/>
      <c r="CN2192" s="104"/>
      <c r="CO2192" s="104"/>
      <c r="HG2192" s="107"/>
    </row>
    <row r="2193" spans="80:215" x14ac:dyDescent="0.2">
      <c r="CB2193" s="104"/>
      <c r="CC2193" s="104"/>
      <c r="CG2193" s="104"/>
      <c r="CH2193" s="104"/>
      <c r="CL2193" s="104"/>
      <c r="CN2193" s="104"/>
      <c r="CO2193" s="104"/>
      <c r="HG2193" s="107"/>
    </row>
    <row r="2194" spans="80:215" x14ac:dyDescent="0.2">
      <c r="CB2194" s="104"/>
      <c r="CC2194" s="104"/>
      <c r="CG2194" s="104"/>
      <c r="CH2194" s="104"/>
      <c r="CL2194" s="104"/>
      <c r="CN2194" s="104"/>
      <c r="CO2194" s="104"/>
      <c r="HG2194" s="107"/>
    </row>
    <row r="2195" spans="80:215" x14ac:dyDescent="0.2">
      <c r="CB2195" s="104"/>
      <c r="CC2195" s="104"/>
      <c r="CG2195" s="104"/>
      <c r="CH2195" s="104"/>
      <c r="CL2195" s="104"/>
      <c r="CN2195" s="104"/>
      <c r="CO2195" s="104"/>
      <c r="HG2195" s="107"/>
    </row>
    <row r="2196" spans="80:215" x14ac:dyDescent="0.2">
      <c r="CB2196" s="104"/>
      <c r="CC2196" s="104"/>
      <c r="CG2196" s="104"/>
      <c r="CH2196" s="104"/>
      <c r="CL2196" s="104"/>
      <c r="CN2196" s="104"/>
      <c r="CO2196" s="104"/>
      <c r="HG2196" s="107"/>
    </row>
    <row r="2197" spans="80:215" x14ac:dyDescent="0.2">
      <c r="CB2197" s="104"/>
      <c r="CC2197" s="104"/>
      <c r="CG2197" s="104"/>
      <c r="CH2197" s="104"/>
      <c r="CL2197" s="104"/>
      <c r="CN2197" s="104"/>
      <c r="CO2197" s="104"/>
      <c r="HG2197" s="107"/>
    </row>
    <row r="2198" spans="80:215" x14ac:dyDescent="0.2">
      <c r="CB2198" s="104"/>
      <c r="CC2198" s="104"/>
      <c r="CG2198" s="104"/>
      <c r="CH2198" s="104"/>
      <c r="CL2198" s="104"/>
      <c r="CN2198" s="104"/>
      <c r="CO2198" s="104"/>
      <c r="HG2198" s="107"/>
    </row>
    <row r="2199" spans="80:215" x14ac:dyDescent="0.2">
      <c r="CB2199" s="104"/>
      <c r="CC2199" s="104"/>
      <c r="CG2199" s="104"/>
      <c r="CH2199" s="104"/>
      <c r="CL2199" s="104"/>
      <c r="CN2199" s="104"/>
      <c r="CO2199" s="104"/>
      <c r="HG2199" s="107"/>
    </row>
    <row r="2200" spans="80:215" x14ac:dyDescent="0.2">
      <c r="CB2200" s="104"/>
      <c r="CC2200" s="104"/>
      <c r="CG2200" s="104"/>
      <c r="CH2200" s="104"/>
      <c r="CL2200" s="104"/>
      <c r="CN2200" s="104"/>
      <c r="CO2200" s="104"/>
      <c r="HG2200" s="107"/>
    </row>
    <row r="2201" spans="80:215" x14ac:dyDescent="0.2">
      <c r="CB2201" s="104"/>
      <c r="CC2201" s="104"/>
      <c r="CG2201" s="104"/>
      <c r="CH2201" s="104"/>
      <c r="CL2201" s="104"/>
      <c r="CN2201" s="104"/>
      <c r="CO2201" s="104"/>
      <c r="HG2201" s="107"/>
    </row>
    <row r="2202" spans="80:215" x14ac:dyDescent="0.2">
      <c r="CB2202" s="104"/>
      <c r="CC2202" s="104"/>
      <c r="CG2202" s="104"/>
      <c r="CH2202" s="104"/>
      <c r="CL2202" s="104"/>
      <c r="CN2202" s="104"/>
      <c r="CO2202" s="104"/>
      <c r="HG2202" s="107"/>
    </row>
    <row r="2203" spans="80:215" x14ac:dyDescent="0.2">
      <c r="CB2203" s="104"/>
      <c r="CC2203" s="104"/>
      <c r="CG2203" s="104"/>
      <c r="CH2203" s="104"/>
      <c r="CL2203" s="104"/>
      <c r="CN2203" s="104"/>
      <c r="CO2203" s="104"/>
      <c r="HG2203" s="107"/>
    </row>
    <row r="2204" spans="80:215" x14ac:dyDescent="0.2">
      <c r="CB2204" s="104"/>
      <c r="CC2204" s="104"/>
      <c r="CG2204" s="104"/>
      <c r="CH2204" s="104"/>
      <c r="CL2204" s="104"/>
      <c r="CN2204" s="104"/>
      <c r="CO2204" s="104"/>
      <c r="HG2204" s="107"/>
    </row>
    <row r="2205" spans="80:215" x14ac:dyDescent="0.2">
      <c r="CB2205" s="104"/>
      <c r="CC2205" s="104"/>
      <c r="CG2205" s="104"/>
      <c r="CH2205" s="104"/>
      <c r="CL2205" s="104"/>
      <c r="CN2205" s="104"/>
      <c r="CO2205" s="104"/>
      <c r="HG2205" s="107"/>
    </row>
    <row r="2206" spans="80:215" x14ac:dyDescent="0.2">
      <c r="CB2206" s="104"/>
      <c r="CC2206" s="104"/>
      <c r="CG2206" s="104"/>
      <c r="CH2206" s="104"/>
      <c r="CL2206" s="104"/>
      <c r="CN2206" s="104"/>
      <c r="CO2206" s="104"/>
      <c r="HG2206" s="107"/>
    </row>
    <row r="2207" spans="80:215" x14ac:dyDescent="0.2">
      <c r="CB2207" s="104"/>
      <c r="CC2207" s="104"/>
      <c r="CG2207" s="104"/>
      <c r="CH2207" s="104"/>
      <c r="CL2207" s="104"/>
      <c r="CN2207" s="104"/>
      <c r="CO2207" s="104"/>
      <c r="HG2207" s="107"/>
    </row>
    <row r="2208" spans="80:215" x14ac:dyDescent="0.2">
      <c r="CB2208" s="104"/>
      <c r="CC2208" s="104"/>
      <c r="CG2208" s="104"/>
      <c r="CH2208" s="104"/>
      <c r="CL2208" s="104"/>
      <c r="CN2208" s="104"/>
      <c r="CO2208" s="104"/>
      <c r="HG2208" s="107"/>
    </row>
    <row r="2209" spans="80:215" x14ac:dyDescent="0.2">
      <c r="CB2209" s="104"/>
      <c r="CC2209" s="104"/>
      <c r="CG2209" s="104"/>
      <c r="CH2209" s="104"/>
      <c r="CL2209" s="104"/>
      <c r="CN2209" s="104"/>
      <c r="CO2209" s="104"/>
      <c r="HG2209" s="107"/>
    </row>
    <row r="2210" spans="80:215" x14ac:dyDescent="0.2">
      <c r="CB2210" s="104"/>
      <c r="CC2210" s="104"/>
      <c r="CG2210" s="104"/>
      <c r="CH2210" s="104"/>
      <c r="CL2210" s="104"/>
      <c r="CN2210" s="104"/>
      <c r="CO2210" s="104"/>
      <c r="HG2210" s="107"/>
    </row>
    <row r="2211" spans="80:215" x14ac:dyDescent="0.2">
      <c r="CB2211" s="104"/>
      <c r="CC2211" s="104"/>
      <c r="CG2211" s="104"/>
      <c r="CH2211" s="104"/>
      <c r="CL2211" s="104"/>
      <c r="CN2211" s="104"/>
      <c r="CO2211" s="104"/>
      <c r="HG2211" s="107"/>
    </row>
    <row r="2212" spans="80:215" x14ac:dyDescent="0.2">
      <c r="CB2212" s="104"/>
      <c r="CC2212" s="104"/>
      <c r="CG2212" s="104"/>
      <c r="CH2212" s="104"/>
      <c r="CL2212" s="104"/>
      <c r="CN2212" s="104"/>
      <c r="CO2212" s="104"/>
      <c r="HG2212" s="107"/>
    </row>
    <row r="2213" spans="80:215" x14ac:dyDescent="0.2">
      <c r="CB2213" s="104"/>
      <c r="CC2213" s="104"/>
      <c r="CG2213" s="104"/>
      <c r="CH2213" s="104"/>
      <c r="CL2213" s="104"/>
      <c r="CN2213" s="104"/>
      <c r="CO2213" s="104"/>
      <c r="HG2213" s="107"/>
    </row>
    <row r="2214" spans="80:215" x14ac:dyDescent="0.2">
      <c r="CB2214" s="104"/>
      <c r="CC2214" s="104"/>
      <c r="CG2214" s="104"/>
      <c r="CH2214" s="104"/>
      <c r="CL2214" s="104"/>
      <c r="CN2214" s="104"/>
      <c r="CO2214" s="104"/>
      <c r="HG2214" s="107"/>
    </row>
    <row r="2215" spans="80:215" x14ac:dyDescent="0.2">
      <c r="CB2215" s="104"/>
      <c r="CC2215" s="104"/>
      <c r="CG2215" s="104"/>
      <c r="CH2215" s="104"/>
      <c r="CL2215" s="104"/>
      <c r="CN2215" s="104"/>
      <c r="CO2215" s="104"/>
      <c r="HG2215" s="107"/>
    </row>
    <row r="2216" spans="80:215" x14ac:dyDescent="0.2">
      <c r="CB2216" s="104"/>
      <c r="CC2216" s="104"/>
      <c r="CG2216" s="104"/>
      <c r="CH2216" s="104"/>
      <c r="CL2216" s="104"/>
      <c r="CN2216" s="104"/>
      <c r="CO2216" s="104"/>
      <c r="HG2216" s="107"/>
    </row>
    <row r="2217" spans="80:215" x14ac:dyDescent="0.2">
      <c r="CB2217" s="104"/>
      <c r="CC2217" s="104"/>
      <c r="CG2217" s="104"/>
      <c r="CH2217" s="104"/>
      <c r="CL2217" s="104"/>
      <c r="CN2217" s="104"/>
      <c r="CO2217" s="104"/>
      <c r="HG2217" s="107"/>
    </row>
    <row r="2218" spans="80:215" x14ac:dyDescent="0.2">
      <c r="CB2218" s="104"/>
      <c r="CC2218" s="104"/>
      <c r="CG2218" s="104"/>
      <c r="CH2218" s="104"/>
      <c r="CL2218" s="104"/>
      <c r="CN2218" s="104"/>
      <c r="CO2218" s="104"/>
      <c r="HG2218" s="107"/>
    </row>
    <row r="2219" spans="80:215" x14ac:dyDescent="0.2">
      <c r="CB2219" s="104"/>
      <c r="CC2219" s="104"/>
      <c r="CG2219" s="104"/>
      <c r="CH2219" s="104"/>
      <c r="CL2219" s="104"/>
      <c r="CN2219" s="104"/>
      <c r="CO2219" s="104"/>
      <c r="HG2219" s="107"/>
    </row>
    <row r="2220" spans="80:215" x14ac:dyDescent="0.2">
      <c r="CB2220" s="104"/>
      <c r="CC2220" s="104"/>
      <c r="CG2220" s="104"/>
      <c r="CH2220" s="104"/>
      <c r="CL2220" s="104"/>
      <c r="CN2220" s="104"/>
      <c r="CO2220" s="104"/>
      <c r="HG2220" s="107"/>
    </row>
    <row r="2221" spans="80:215" x14ac:dyDescent="0.2">
      <c r="CB2221" s="104"/>
      <c r="CC2221" s="104"/>
      <c r="CG2221" s="104"/>
      <c r="CH2221" s="104"/>
      <c r="CL2221" s="104"/>
      <c r="CN2221" s="104"/>
      <c r="CO2221" s="104"/>
      <c r="HG2221" s="107"/>
    </row>
    <row r="2222" spans="80:215" x14ac:dyDescent="0.2">
      <c r="CB2222" s="104"/>
      <c r="CC2222" s="104"/>
      <c r="CG2222" s="104"/>
      <c r="CH2222" s="104"/>
      <c r="CL2222" s="104"/>
      <c r="CN2222" s="104"/>
      <c r="CO2222" s="104"/>
      <c r="HG2222" s="107"/>
    </row>
    <row r="2223" spans="80:215" x14ac:dyDescent="0.2">
      <c r="CB2223" s="104"/>
      <c r="CC2223" s="104"/>
      <c r="CG2223" s="104"/>
      <c r="CH2223" s="104"/>
      <c r="CL2223" s="104"/>
      <c r="CN2223" s="104"/>
      <c r="CO2223" s="104"/>
      <c r="HG2223" s="107"/>
    </row>
    <row r="2224" spans="80:215" x14ac:dyDescent="0.2">
      <c r="CB2224" s="104"/>
      <c r="CC2224" s="104"/>
      <c r="CG2224" s="104"/>
      <c r="CH2224" s="104"/>
      <c r="CL2224" s="104"/>
      <c r="CN2224" s="104"/>
      <c r="CO2224" s="104"/>
      <c r="HG2224" s="107"/>
    </row>
    <row r="2225" spans="80:215" x14ac:dyDescent="0.2">
      <c r="CB2225" s="104"/>
      <c r="CC2225" s="104"/>
      <c r="CG2225" s="104"/>
      <c r="CH2225" s="104"/>
      <c r="CL2225" s="104"/>
      <c r="CN2225" s="104"/>
      <c r="CO2225" s="104"/>
      <c r="HG2225" s="107"/>
    </row>
    <row r="2226" spans="80:215" x14ac:dyDescent="0.2">
      <c r="CB2226" s="104"/>
      <c r="CC2226" s="104"/>
      <c r="CG2226" s="104"/>
      <c r="CH2226" s="104"/>
      <c r="CL2226" s="104"/>
      <c r="CN2226" s="104"/>
      <c r="CO2226" s="104"/>
      <c r="HG2226" s="107"/>
    </row>
    <row r="2227" spans="80:215" x14ac:dyDescent="0.2">
      <c r="CB2227" s="104"/>
      <c r="CC2227" s="104"/>
      <c r="CG2227" s="104"/>
      <c r="CH2227" s="104"/>
      <c r="CL2227" s="104"/>
      <c r="CN2227" s="104"/>
      <c r="CO2227" s="104"/>
      <c r="HG2227" s="107"/>
    </row>
    <row r="2228" spans="80:215" x14ac:dyDescent="0.2">
      <c r="CB2228" s="104"/>
      <c r="CC2228" s="104"/>
      <c r="CG2228" s="104"/>
      <c r="CH2228" s="104"/>
      <c r="CL2228" s="104"/>
      <c r="CN2228" s="104"/>
      <c r="CO2228" s="104"/>
      <c r="HG2228" s="107"/>
    </row>
    <row r="2229" spans="80:215" x14ac:dyDescent="0.2">
      <c r="CB2229" s="104"/>
      <c r="CC2229" s="104"/>
      <c r="CG2229" s="104"/>
      <c r="CH2229" s="104"/>
      <c r="CL2229" s="104"/>
      <c r="CN2229" s="104"/>
      <c r="CO2229" s="104"/>
      <c r="HG2229" s="107"/>
    </row>
    <row r="2230" spans="80:215" x14ac:dyDescent="0.2">
      <c r="CB2230" s="104"/>
      <c r="CC2230" s="104"/>
      <c r="CG2230" s="104"/>
      <c r="CH2230" s="104"/>
      <c r="CL2230" s="104"/>
      <c r="CN2230" s="104"/>
      <c r="CO2230" s="104"/>
      <c r="HG2230" s="107"/>
    </row>
    <row r="2231" spans="80:215" x14ac:dyDescent="0.2">
      <c r="CB2231" s="104"/>
      <c r="CC2231" s="104"/>
      <c r="CG2231" s="104"/>
      <c r="CH2231" s="104"/>
      <c r="CL2231" s="104"/>
      <c r="CN2231" s="104"/>
      <c r="CO2231" s="104"/>
      <c r="HG2231" s="107"/>
    </row>
    <row r="2232" spans="80:215" x14ac:dyDescent="0.2">
      <c r="CB2232" s="104"/>
      <c r="CC2232" s="104"/>
      <c r="CG2232" s="104"/>
      <c r="CH2232" s="104"/>
      <c r="CL2232" s="104"/>
      <c r="CN2232" s="104"/>
      <c r="CO2232" s="104"/>
      <c r="HG2232" s="107"/>
    </row>
    <row r="2233" spans="80:215" x14ac:dyDescent="0.2">
      <c r="CB2233" s="104"/>
      <c r="CC2233" s="104"/>
      <c r="CG2233" s="104"/>
      <c r="CH2233" s="104"/>
      <c r="CL2233" s="104"/>
      <c r="CN2233" s="104"/>
      <c r="CO2233" s="104"/>
      <c r="HG2233" s="107"/>
    </row>
    <row r="2234" spans="80:215" x14ac:dyDescent="0.2">
      <c r="CB2234" s="104"/>
      <c r="CC2234" s="104"/>
      <c r="CG2234" s="104"/>
      <c r="CH2234" s="104"/>
      <c r="CL2234" s="104"/>
      <c r="CN2234" s="104"/>
      <c r="CO2234" s="104"/>
      <c r="HG2234" s="107"/>
    </row>
    <row r="2235" spans="80:215" x14ac:dyDescent="0.2">
      <c r="CB2235" s="104"/>
      <c r="CC2235" s="104"/>
      <c r="CG2235" s="104"/>
      <c r="CH2235" s="104"/>
      <c r="CL2235" s="104"/>
      <c r="CN2235" s="104"/>
      <c r="CO2235" s="104"/>
      <c r="HG2235" s="107"/>
    </row>
    <row r="2236" spans="80:215" x14ac:dyDescent="0.2">
      <c r="CB2236" s="104"/>
      <c r="CC2236" s="104"/>
      <c r="CG2236" s="104"/>
      <c r="CH2236" s="104"/>
      <c r="CL2236" s="104"/>
      <c r="CN2236" s="104"/>
      <c r="CO2236" s="104"/>
      <c r="HG2236" s="107"/>
    </row>
    <row r="2237" spans="80:215" x14ac:dyDescent="0.2">
      <c r="CB2237" s="104"/>
      <c r="CC2237" s="104"/>
      <c r="CG2237" s="104"/>
      <c r="CH2237" s="104"/>
      <c r="CL2237" s="104"/>
      <c r="CN2237" s="104"/>
      <c r="CO2237" s="104"/>
      <c r="HG2237" s="107"/>
    </row>
    <row r="2238" spans="80:215" x14ac:dyDescent="0.2">
      <c r="CB2238" s="104"/>
      <c r="CC2238" s="104"/>
      <c r="CG2238" s="104"/>
      <c r="CH2238" s="104"/>
      <c r="CL2238" s="104"/>
      <c r="CN2238" s="104"/>
      <c r="CO2238" s="104"/>
      <c r="HG2238" s="107"/>
    </row>
    <row r="2239" spans="80:215" x14ac:dyDescent="0.2">
      <c r="CB2239" s="104"/>
      <c r="CC2239" s="104"/>
      <c r="CG2239" s="104"/>
      <c r="CH2239" s="104"/>
      <c r="CL2239" s="104"/>
      <c r="CN2239" s="104"/>
      <c r="CO2239" s="104"/>
      <c r="HG2239" s="107"/>
    </row>
    <row r="2240" spans="80:215" x14ac:dyDescent="0.2">
      <c r="CB2240" s="104"/>
      <c r="CC2240" s="104"/>
      <c r="CG2240" s="104"/>
      <c r="CH2240" s="104"/>
      <c r="CL2240" s="104"/>
      <c r="CN2240" s="104"/>
      <c r="CO2240" s="104"/>
      <c r="HG2240" s="107"/>
    </row>
    <row r="2241" spans="80:215" x14ac:dyDescent="0.2">
      <c r="CB2241" s="104"/>
      <c r="CC2241" s="104"/>
      <c r="CG2241" s="104"/>
      <c r="CH2241" s="104"/>
      <c r="CL2241" s="104"/>
      <c r="CN2241" s="104"/>
      <c r="CO2241" s="104"/>
      <c r="HG2241" s="107"/>
    </row>
    <row r="2242" spans="80:215" x14ac:dyDescent="0.2">
      <c r="CB2242" s="104"/>
      <c r="CC2242" s="104"/>
      <c r="CG2242" s="104"/>
      <c r="CH2242" s="104"/>
      <c r="CL2242" s="104"/>
      <c r="CN2242" s="104"/>
      <c r="CO2242" s="104"/>
      <c r="HG2242" s="107"/>
    </row>
    <row r="2243" spans="80:215" x14ac:dyDescent="0.2">
      <c r="CB2243" s="104"/>
      <c r="CC2243" s="104"/>
      <c r="CG2243" s="104"/>
      <c r="CH2243" s="104"/>
      <c r="CL2243" s="104"/>
      <c r="CN2243" s="104"/>
      <c r="CO2243" s="104"/>
      <c r="HG2243" s="107"/>
    </row>
    <row r="2244" spans="80:215" x14ac:dyDescent="0.2">
      <c r="CB2244" s="104"/>
      <c r="CC2244" s="104"/>
      <c r="CG2244" s="104"/>
      <c r="CH2244" s="104"/>
      <c r="CL2244" s="104"/>
      <c r="CN2244" s="104"/>
      <c r="CO2244" s="104"/>
      <c r="HG2244" s="107"/>
    </row>
    <row r="2245" spans="80:215" x14ac:dyDescent="0.2">
      <c r="CB2245" s="104"/>
      <c r="CC2245" s="104"/>
      <c r="CG2245" s="104"/>
      <c r="CH2245" s="104"/>
      <c r="CL2245" s="104"/>
      <c r="CN2245" s="104"/>
      <c r="CO2245" s="104"/>
      <c r="HG2245" s="107"/>
    </row>
    <row r="2246" spans="80:215" x14ac:dyDescent="0.2">
      <c r="CB2246" s="104"/>
      <c r="CC2246" s="104"/>
      <c r="CG2246" s="104"/>
      <c r="CH2246" s="104"/>
      <c r="CL2246" s="104"/>
      <c r="CN2246" s="104"/>
      <c r="CO2246" s="104"/>
      <c r="HG2246" s="107"/>
    </row>
    <row r="2247" spans="80:215" x14ac:dyDescent="0.2">
      <c r="CB2247" s="104"/>
      <c r="CC2247" s="104"/>
      <c r="CG2247" s="104"/>
      <c r="CH2247" s="104"/>
      <c r="CL2247" s="104"/>
      <c r="CN2247" s="104"/>
      <c r="CO2247" s="104"/>
      <c r="HG2247" s="107"/>
    </row>
    <row r="2248" spans="80:215" x14ac:dyDescent="0.2">
      <c r="CB2248" s="104"/>
      <c r="CC2248" s="104"/>
      <c r="CG2248" s="104"/>
      <c r="CH2248" s="104"/>
      <c r="CL2248" s="104"/>
      <c r="CN2248" s="104"/>
      <c r="CO2248" s="104"/>
      <c r="HG2248" s="107"/>
    </row>
    <row r="2249" spans="80:215" x14ac:dyDescent="0.2">
      <c r="CB2249" s="104"/>
      <c r="CC2249" s="104"/>
      <c r="CG2249" s="104"/>
      <c r="CH2249" s="104"/>
      <c r="CL2249" s="104"/>
      <c r="CN2249" s="104"/>
      <c r="CO2249" s="104"/>
      <c r="HG2249" s="107"/>
    </row>
    <row r="2250" spans="80:215" x14ac:dyDescent="0.2">
      <c r="CB2250" s="104"/>
      <c r="CC2250" s="104"/>
      <c r="CG2250" s="104"/>
      <c r="CH2250" s="104"/>
      <c r="CL2250" s="104"/>
      <c r="CN2250" s="104"/>
      <c r="CO2250" s="104"/>
      <c r="HG2250" s="107"/>
    </row>
    <row r="2251" spans="80:215" x14ac:dyDescent="0.2">
      <c r="CB2251" s="104"/>
      <c r="CC2251" s="104"/>
      <c r="CG2251" s="104"/>
      <c r="CH2251" s="104"/>
      <c r="CL2251" s="104"/>
      <c r="CN2251" s="104"/>
      <c r="CO2251" s="104"/>
      <c r="HG2251" s="107"/>
    </row>
    <row r="2252" spans="80:215" x14ac:dyDescent="0.2">
      <c r="CB2252" s="104"/>
      <c r="CC2252" s="104"/>
      <c r="CG2252" s="104"/>
      <c r="CH2252" s="104"/>
      <c r="CL2252" s="104"/>
      <c r="CN2252" s="104"/>
      <c r="CO2252" s="104"/>
      <c r="HG2252" s="107"/>
    </row>
    <row r="2253" spans="80:215" x14ac:dyDescent="0.2">
      <c r="CB2253" s="104"/>
      <c r="CC2253" s="104"/>
      <c r="CG2253" s="104"/>
      <c r="CH2253" s="104"/>
      <c r="CL2253" s="104"/>
      <c r="CN2253" s="104"/>
      <c r="CO2253" s="104"/>
      <c r="HG2253" s="107"/>
    </row>
    <row r="2254" spans="80:215" x14ac:dyDescent="0.2">
      <c r="CB2254" s="104"/>
      <c r="CC2254" s="104"/>
      <c r="CG2254" s="104"/>
      <c r="CH2254" s="104"/>
      <c r="CL2254" s="104"/>
      <c r="CN2254" s="104"/>
      <c r="CO2254" s="104"/>
      <c r="HG2254" s="107"/>
    </row>
    <row r="2255" spans="80:215" x14ac:dyDescent="0.2">
      <c r="CB2255" s="104"/>
      <c r="CC2255" s="104"/>
      <c r="CG2255" s="104"/>
      <c r="CH2255" s="104"/>
      <c r="CL2255" s="104"/>
      <c r="CN2255" s="104"/>
      <c r="CO2255" s="104"/>
      <c r="HG2255" s="107"/>
    </row>
    <row r="2256" spans="80:215" x14ac:dyDescent="0.2">
      <c r="CB2256" s="104"/>
      <c r="CC2256" s="104"/>
      <c r="CG2256" s="104"/>
      <c r="CH2256" s="104"/>
      <c r="CL2256" s="104"/>
      <c r="CN2256" s="104"/>
      <c r="CO2256" s="104"/>
      <c r="HG2256" s="107"/>
    </row>
    <row r="2257" spans="80:215" x14ac:dyDescent="0.2">
      <c r="CB2257" s="104"/>
      <c r="CC2257" s="104"/>
      <c r="CG2257" s="104"/>
      <c r="CH2257" s="104"/>
      <c r="CL2257" s="104"/>
      <c r="CN2257" s="104"/>
      <c r="CO2257" s="104"/>
      <c r="HG2257" s="107"/>
    </row>
    <row r="2258" spans="80:215" x14ac:dyDescent="0.2">
      <c r="CB2258" s="104"/>
      <c r="CC2258" s="104"/>
      <c r="CG2258" s="104"/>
      <c r="CH2258" s="104"/>
      <c r="CL2258" s="104"/>
      <c r="CN2258" s="104"/>
      <c r="CO2258" s="104"/>
      <c r="HG2258" s="107"/>
    </row>
    <row r="2259" spans="80:215" x14ac:dyDescent="0.2">
      <c r="CB2259" s="104"/>
      <c r="CC2259" s="104"/>
      <c r="CG2259" s="104"/>
      <c r="CH2259" s="104"/>
      <c r="CL2259" s="104"/>
      <c r="CN2259" s="104"/>
      <c r="CO2259" s="104"/>
      <c r="HG2259" s="107"/>
    </row>
    <row r="2260" spans="80:215" x14ac:dyDescent="0.2">
      <c r="CB2260" s="104"/>
      <c r="CC2260" s="104"/>
      <c r="CG2260" s="104"/>
      <c r="CH2260" s="104"/>
      <c r="CL2260" s="104"/>
      <c r="CN2260" s="104"/>
      <c r="CO2260" s="104"/>
      <c r="HG2260" s="107"/>
    </row>
    <row r="2261" spans="80:215" x14ac:dyDescent="0.2">
      <c r="CB2261" s="104"/>
      <c r="CC2261" s="104"/>
      <c r="CG2261" s="104"/>
      <c r="CH2261" s="104"/>
      <c r="CL2261" s="104"/>
      <c r="CN2261" s="104"/>
      <c r="CO2261" s="104"/>
      <c r="HG2261" s="107"/>
    </row>
    <row r="2262" spans="80:215" x14ac:dyDescent="0.2">
      <c r="CB2262" s="104"/>
      <c r="CC2262" s="104"/>
      <c r="CG2262" s="104"/>
      <c r="CH2262" s="104"/>
      <c r="CL2262" s="104"/>
      <c r="CN2262" s="104"/>
      <c r="CO2262" s="104"/>
      <c r="HG2262" s="107"/>
    </row>
    <row r="2263" spans="80:215" x14ac:dyDescent="0.2">
      <c r="CB2263" s="104"/>
      <c r="CC2263" s="104"/>
      <c r="CG2263" s="104"/>
      <c r="CH2263" s="104"/>
      <c r="CL2263" s="104"/>
      <c r="CN2263" s="104"/>
      <c r="CO2263" s="104"/>
      <c r="HG2263" s="107"/>
    </row>
    <row r="2264" spans="80:215" x14ac:dyDescent="0.2">
      <c r="CB2264" s="104"/>
      <c r="CC2264" s="104"/>
      <c r="CG2264" s="104"/>
      <c r="CH2264" s="104"/>
      <c r="CL2264" s="104"/>
      <c r="CN2264" s="104"/>
      <c r="CO2264" s="104"/>
      <c r="HG2264" s="107"/>
    </row>
    <row r="2265" spans="80:215" x14ac:dyDescent="0.2">
      <c r="CB2265" s="104"/>
      <c r="CC2265" s="104"/>
      <c r="CG2265" s="104"/>
      <c r="CH2265" s="104"/>
      <c r="CL2265" s="104"/>
      <c r="CN2265" s="104"/>
      <c r="CO2265" s="104"/>
      <c r="HG2265" s="107"/>
    </row>
    <row r="2266" spans="80:215" x14ac:dyDescent="0.2">
      <c r="CB2266" s="104"/>
      <c r="CC2266" s="104"/>
      <c r="CG2266" s="104"/>
      <c r="CH2266" s="104"/>
      <c r="CL2266" s="104"/>
      <c r="CN2266" s="104"/>
      <c r="CO2266" s="104"/>
      <c r="HG2266" s="107"/>
    </row>
    <row r="2267" spans="80:215" x14ac:dyDescent="0.2">
      <c r="CB2267" s="104"/>
      <c r="CC2267" s="104"/>
      <c r="CG2267" s="104"/>
      <c r="CH2267" s="104"/>
      <c r="CL2267" s="104"/>
      <c r="CN2267" s="104"/>
      <c r="CO2267" s="104"/>
      <c r="HG2267" s="107"/>
    </row>
    <row r="2268" spans="80:215" x14ac:dyDescent="0.2">
      <c r="CB2268" s="104"/>
      <c r="CC2268" s="104"/>
      <c r="CG2268" s="104"/>
      <c r="CH2268" s="104"/>
      <c r="CL2268" s="104"/>
      <c r="CN2268" s="104"/>
      <c r="CO2268" s="104"/>
      <c r="HG2268" s="107"/>
    </row>
    <row r="2269" spans="80:215" x14ac:dyDescent="0.2">
      <c r="CB2269" s="104"/>
      <c r="CC2269" s="104"/>
      <c r="CG2269" s="104"/>
      <c r="CH2269" s="104"/>
      <c r="CL2269" s="104"/>
      <c r="CN2269" s="104"/>
      <c r="CO2269" s="104"/>
      <c r="HG2269" s="107"/>
    </row>
    <row r="2270" spans="80:215" x14ac:dyDescent="0.2">
      <c r="CB2270" s="104"/>
      <c r="CC2270" s="104"/>
      <c r="CG2270" s="104"/>
      <c r="CH2270" s="104"/>
      <c r="CL2270" s="104"/>
      <c r="CN2270" s="104"/>
      <c r="CO2270" s="104"/>
      <c r="HG2270" s="107"/>
    </row>
    <row r="2271" spans="80:215" x14ac:dyDescent="0.2">
      <c r="CB2271" s="104"/>
      <c r="CC2271" s="104"/>
      <c r="CG2271" s="104"/>
      <c r="CH2271" s="104"/>
      <c r="CL2271" s="104"/>
      <c r="CN2271" s="104"/>
      <c r="CO2271" s="104"/>
      <c r="HG2271" s="107"/>
    </row>
    <row r="2272" spans="80:215" x14ac:dyDescent="0.2">
      <c r="CB2272" s="104"/>
      <c r="CC2272" s="104"/>
      <c r="CG2272" s="104"/>
      <c r="CH2272" s="104"/>
      <c r="CL2272" s="104"/>
      <c r="CN2272" s="104"/>
      <c r="CO2272" s="104"/>
      <c r="HG2272" s="107"/>
    </row>
    <row r="2273" spans="80:215" x14ac:dyDescent="0.2">
      <c r="CB2273" s="104"/>
      <c r="CC2273" s="104"/>
      <c r="CG2273" s="104"/>
      <c r="CH2273" s="104"/>
      <c r="CL2273" s="104"/>
      <c r="CN2273" s="104"/>
      <c r="CO2273" s="104"/>
      <c r="HG2273" s="107"/>
    </row>
    <row r="2274" spans="80:215" x14ac:dyDescent="0.2">
      <c r="CB2274" s="104"/>
      <c r="CC2274" s="104"/>
      <c r="CG2274" s="104"/>
      <c r="CH2274" s="104"/>
      <c r="CL2274" s="104"/>
      <c r="CN2274" s="104"/>
      <c r="CO2274" s="104"/>
      <c r="HG2274" s="107"/>
    </row>
    <row r="2275" spans="80:215" x14ac:dyDescent="0.2">
      <c r="CB2275" s="104"/>
      <c r="CC2275" s="104"/>
      <c r="CG2275" s="104"/>
      <c r="CH2275" s="104"/>
      <c r="CL2275" s="104"/>
      <c r="CN2275" s="104"/>
      <c r="CO2275" s="104"/>
      <c r="HG2275" s="107"/>
    </row>
    <row r="2276" spans="80:215" x14ac:dyDescent="0.2">
      <c r="CB2276" s="104"/>
      <c r="CC2276" s="104"/>
      <c r="CG2276" s="104"/>
      <c r="CH2276" s="104"/>
      <c r="CL2276" s="104"/>
      <c r="CN2276" s="104"/>
      <c r="CO2276" s="104"/>
      <c r="HG2276" s="107"/>
    </row>
    <row r="2277" spans="80:215" x14ac:dyDescent="0.2">
      <c r="CB2277" s="104"/>
      <c r="CC2277" s="104"/>
      <c r="CG2277" s="104"/>
      <c r="CH2277" s="104"/>
      <c r="CL2277" s="104"/>
      <c r="CN2277" s="104"/>
      <c r="CO2277" s="104"/>
      <c r="HG2277" s="107"/>
    </row>
    <row r="2278" spans="80:215" x14ac:dyDescent="0.2">
      <c r="CB2278" s="104"/>
      <c r="CC2278" s="104"/>
      <c r="CG2278" s="104"/>
      <c r="CH2278" s="104"/>
      <c r="CL2278" s="104"/>
      <c r="CN2278" s="104"/>
      <c r="CO2278" s="104"/>
      <c r="HG2278" s="107"/>
    </row>
    <row r="2279" spans="80:215" x14ac:dyDescent="0.2">
      <c r="CB2279" s="104"/>
      <c r="CC2279" s="104"/>
      <c r="CG2279" s="104"/>
      <c r="CH2279" s="104"/>
      <c r="CL2279" s="104"/>
      <c r="CN2279" s="104"/>
      <c r="CO2279" s="104"/>
      <c r="HG2279" s="107"/>
    </row>
    <row r="2280" spans="80:215" x14ac:dyDescent="0.2">
      <c r="CB2280" s="104"/>
      <c r="CC2280" s="104"/>
      <c r="CG2280" s="104"/>
      <c r="CH2280" s="104"/>
      <c r="CL2280" s="104"/>
      <c r="CN2280" s="104"/>
      <c r="CO2280" s="104"/>
      <c r="HG2280" s="107"/>
    </row>
    <row r="2281" spans="80:215" x14ac:dyDescent="0.2">
      <c r="CB2281" s="104"/>
      <c r="CC2281" s="104"/>
      <c r="CG2281" s="104"/>
      <c r="CH2281" s="104"/>
      <c r="CL2281" s="104"/>
      <c r="CN2281" s="104"/>
      <c r="CO2281" s="104"/>
      <c r="HG2281" s="107"/>
    </row>
    <row r="2282" spans="80:215" x14ac:dyDescent="0.2">
      <c r="CB2282" s="104"/>
      <c r="CC2282" s="104"/>
      <c r="CG2282" s="104"/>
      <c r="CH2282" s="104"/>
      <c r="CL2282" s="104"/>
      <c r="CN2282" s="104"/>
      <c r="CO2282" s="104"/>
      <c r="HG2282" s="107"/>
    </row>
    <row r="2283" spans="80:215" x14ac:dyDescent="0.2">
      <c r="CB2283" s="104"/>
      <c r="CC2283" s="104"/>
      <c r="CG2283" s="104"/>
      <c r="CH2283" s="104"/>
      <c r="CL2283" s="104"/>
      <c r="CN2283" s="104"/>
      <c r="CO2283" s="104"/>
      <c r="HG2283" s="107"/>
    </row>
    <row r="2284" spans="80:215" x14ac:dyDescent="0.2">
      <c r="CB2284" s="104"/>
      <c r="CC2284" s="104"/>
      <c r="CG2284" s="104"/>
      <c r="CH2284" s="104"/>
      <c r="CL2284" s="104"/>
      <c r="CN2284" s="104"/>
      <c r="CO2284" s="104"/>
      <c r="HG2284" s="107"/>
    </row>
    <row r="2285" spans="80:215" x14ac:dyDescent="0.2">
      <c r="CB2285" s="104"/>
      <c r="CC2285" s="104"/>
      <c r="CG2285" s="104"/>
      <c r="CH2285" s="104"/>
      <c r="CL2285" s="104"/>
      <c r="CN2285" s="104"/>
      <c r="CO2285" s="104"/>
      <c r="HG2285" s="107"/>
    </row>
    <row r="2286" spans="80:215" x14ac:dyDescent="0.2">
      <c r="CB2286" s="104"/>
      <c r="CC2286" s="104"/>
      <c r="CG2286" s="104"/>
      <c r="CH2286" s="104"/>
      <c r="CL2286" s="104"/>
      <c r="CN2286" s="104"/>
      <c r="CO2286" s="104"/>
      <c r="HG2286" s="107"/>
    </row>
    <row r="2287" spans="80:215" x14ac:dyDescent="0.2">
      <c r="CB2287" s="104"/>
      <c r="CC2287" s="104"/>
      <c r="CG2287" s="104"/>
      <c r="CH2287" s="104"/>
      <c r="CL2287" s="104"/>
      <c r="CN2287" s="104"/>
      <c r="CO2287" s="104"/>
      <c r="HG2287" s="107"/>
    </row>
    <row r="2288" spans="80:215" x14ac:dyDescent="0.2">
      <c r="CB2288" s="104"/>
      <c r="CC2288" s="104"/>
      <c r="CG2288" s="104"/>
      <c r="CH2288" s="104"/>
      <c r="CL2288" s="104"/>
      <c r="CN2288" s="104"/>
      <c r="CO2288" s="104"/>
      <c r="HG2288" s="107"/>
    </row>
    <row r="2289" spans="80:215" x14ac:dyDescent="0.2">
      <c r="CB2289" s="104"/>
      <c r="CC2289" s="104"/>
      <c r="CG2289" s="104"/>
      <c r="CH2289" s="104"/>
      <c r="CL2289" s="104"/>
      <c r="CN2289" s="104"/>
      <c r="CO2289" s="104"/>
      <c r="HG2289" s="107"/>
    </row>
    <row r="2290" spans="80:215" x14ac:dyDescent="0.2">
      <c r="CB2290" s="104"/>
      <c r="CC2290" s="104"/>
      <c r="CG2290" s="104"/>
      <c r="CH2290" s="104"/>
      <c r="CL2290" s="104"/>
      <c r="CN2290" s="104"/>
      <c r="CO2290" s="104"/>
      <c r="HG2290" s="107"/>
    </row>
    <row r="2291" spans="80:215" x14ac:dyDescent="0.2">
      <c r="CB2291" s="104"/>
      <c r="CC2291" s="104"/>
      <c r="CG2291" s="104"/>
      <c r="CH2291" s="104"/>
      <c r="CL2291" s="104"/>
      <c r="CN2291" s="104"/>
      <c r="CO2291" s="104"/>
      <c r="HG2291" s="107"/>
    </row>
    <row r="2292" spans="80:215" x14ac:dyDescent="0.2">
      <c r="CB2292" s="104"/>
      <c r="CC2292" s="104"/>
      <c r="CG2292" s="104"/>
      <c r="CH2292" s="104"/>
      <c r="CL2292" s="104"/>
      <c r="CN2292" s="104"/>
      <c r="CO2292" s="104"/>
      <c r="HG2292" s="107"/>
    </row>
    <row r="2293" spans="80:215" x14ac:dyDescent="0.2">
      <c r="CB2293" s="104"/>
      <c r="CC2293" s="104"/>
      <c r="CG2293" s="104"/>
      <c r="CH2293" s="104"/>
      <c r="CL2293" s="104"/>
      <c r="CN2293" s="104"/>
      <c r="CO2293" s="104"/>
      <c r="HG2293" s="107"/>
    </row>
    <row r="2294" spans="80:215" x14ac:dyDescent="0.2">
      <c r="CB2294" s="104"/>
      <c r="CC2294" s="104"/>
      <c r="CG2294" s="104"/>
      <c r="CH2294" s="104"/>
      <c r="CL2294" s="104"/>
      <c r="CN2294" s="104"/>
      <c r="CO2294" s="104"/>
      <c r="HG2294" s="107"/>
    </row>
    <row r="2295" spans="80:215" x14ac:dyDescent="0.2">
      <c r="CB2295" s="104"/>
      <c r="CC2295" s="104"/>
      <c r="CG2295" s="104"/>
      <c r="CH2295" s="104"/>
      <c r="CL2295" s="104"/>
      <c r="CN2295" s="104"/>
      <c r="CO2295" s="104"/>
      <c r="HG2295" s="107"/>
    </row>
    <row r="2296" spans="80:215" x14ac:dyDescent="0.2">
      <c r="CB2296" s="104"/>
      <c r="CC2296" s="104"/>
      <c r="CG2296" s="104"/>
      <c r="CH2296" s="104"/>
      <c r="CL2296" s="104"/>
      <c r="CN2296" s="104"/>
      <c r="CO2296" s="104"/>
      <c r="HG2296" s="107"/>
    </row>
    <row r="2297" spans="80:215" x14ac:dyDescent="0.2">
      <c r="CB2297" s="104"/>
      <c r="CC2297" s="104"/>
      <c r="CG2297" s="104"/>
      <c r="CH2297" s="104"/>
      <c r="CL2297" s="104"/>
      <c r="CN2297" s="104"/>
      <c r="CO2297" s="104"/>
      <c r="HG2297" s="107"/>
    </row>
    <row r="2298" spans="80:215" x14ac:dyDescent="0.2">
      <c r="CB2298" s="104"/>
      <c r="CC2298" s="104"/>
      <c r="CG2298" s="104"/>
      <c r="CH2298" s="104"/>
      <c r="CL2298" s="104"/>
      <c r="CN2298" s="104"/>
      <c r="CO2298" s="104"/>
      <c r="HG2298" s="107"/>
    </row>
    <row r="2299" spans="80:215" x14ac:dyDescent="0.2">
      <c r="CB2299" s="104"/>
      <c r="CC2299" s="104"/>
      <c r="CG2299" s="104"/>
      <c r="CH2299" s="104"/>
      <c r="CL2299" s="104"/>
      <c r="CN2299" s="104"/>
      <c r="CO2299" s="104"/>
      <c r="HG2299" s="107"/>
    </row>
    <row r="2300" spans="80:215" x14ac:dyDescent="0.2">
      <c r="CB2300" s="104"/>
      <c r="CC2300" s="104"/>
      <c r="CG2300" s="104"/>
      <c r="CH2300" s="104"/>
      <c r="CL2300" s="104"/>
      <c r="CN2300" s="104"/>
      <c r="CO2300" s="104"/>
      <c r="HG2300" s="107"/>
    </row>
    <row r="2301" spans="80:215" x14ac:dyDescent="0.2">
      <c r="CB2301" s="104"/>
      <c r="CC2301" s="104"/>
      <c r="CG2301" s="104"/>
      <c r="CH2301" s="104"/>
      <c r="CL2301" s="104"/>
      <c r="CN2301" s="104"/>
      <c r="CO2301" s="104"/>
      <c r="HG2301" s="107"/>
    </row>
    <row r="2302" spans="80:215" x14ac:dyDescent="0.2">
      <c r="CB2302" s="104"/>
      <c r="CC2302" s="104"/>
      <c r="CG2302" s="104"/>
      <c r="CH2302" s="104"/>
      <c r="CL2302" s="104"/>
      <c r="CN2302" s="104"/>
      <c r="CO2302" s="104"/>
      <c r="HG2302" s="107"/>
    </row>
    <row r="2303" spans="80:215" x14ac:dyDescent="0.2">
      <c r="CB2303" s="104"/>
      <c r="CC2303" s="104"/>
      <c r="CG2303" s="104"/>
      <c r="CH2303" s="104"/>
      <c r="CL2303" s="104"/>
      <c r="CN2303" s="104"/>
      <c r="CO2303" s="104"/>
      <c r="HG2303" s="107"/>
    </row>
    <row r="2304" spans="80:215" x14ac:dyDescent="0.2">
      <c r="CB2304" s="104"/>
      <c r="CC2304" s="104"/>
      <c r="CG2304" s="104"/>
      <c r="CH2304" s="104"/>
      <c r="CL2304" s="104"/>
      <c r="CN2304" s="104"/>
      <c r="CO2304" s="104"/>
      <c r="HG2304" s="107"/>
    </row>
    <row r="2305" spans="80:215" x14ac:dyDescent="0.2">
      <c r="CB2305" s="104"/>
      <c r="CC2305" s="104"/>
      <c r="CG2305" s="104"/>
      <c r="CH2305" s="104"/>
      <c r="CL2305" s="104"/>
      <c r="CN2305" s="104"/>
      <c r="CO2305" s="104"/>
      <c r="HG2305" s="107"/>
    </row>
    <row r="2306" spans="80:215" x14ac:dyDescent="0.2">
      <c r="CB2306" s="104"/>
      <c r="CC2306" s="104"/>
      <c r="CG2306" s="104"/>
      <c r="CH2306" s="104"/>
      <c r="CL2306" s="104"/>
      <c r="CN2306" s="104"/>
      <c r="CO2306" s="104"/>
      <c r="HG2306" s="107"/>
    </row>
    <row r="2307" spans="80:215" x14ac:dyDescent="0.2">
      <c r="CB2307" s="104"/>
      <c r="CC2307" s="104"/>
      <c r="CG2307" s="104"/>
      <c r="CH2307" s="104"/>
      <c r="CL2307" s="104"/>
      <c r="CN2307" s="104"/>
      <c r="CO2307" s="104"/>
      <c r="HG2307" s="107"/>
    </row>
    <row r="2308" spans="80:215" x14ac:dyDescent="0.2">
      <c r="CB2308" s="104"/>
      <c r="CC2308" s="104"/>
      <c r="CG2308" s="104"/>
      <c r="CH2308" s="104"/>
      <c r="CL2308" s="104"/>
      <c r="CN2308" s="104"/>
      <c r="CO2308" s="104"/>
      <c r="HG2308" s="107"/>
    </row>
    <row r="2309" spans="80:215" x14ac:dyDescent="0.2">
      <c r="CB2309" s="104"/>
      <c r="CC2309" s="104"/>
      <c r="CG2309" s="104"/>
      <c r="CH2309" s="104"/>
      <c r="CL2309" s="104"/>
      <c r="CN2309" s="104"/>
      <c r="CO2309" s="104"/>
      <c r="HG2309" s="107"/>
    </row>
    <row r="2310" spans="80:215" x14ac:dyDescent="0.2">
      <c r="CB2310" s="104"/>
      <c r="CC2310" s="104"/>
      <c r="CG2310" s="104"/>
      <c r="CH2310" s="104"/>
      <c r="CL2310" s="104"/>
      <c r="CN2310" s="104"/>
      <c r="CO2310" s="104"/>
      <c r="HG2310" s="107"/>
    </row>
    <row r="2311" spans="80:215" x14ac:dyDescent="0.2">
      <c r="CB2311" s="104"/>
      <c r="CC2311" s="104"/>
      <c r="CG2311" s="104"/>
      <c r="CH2311" s="104"/>
      <c r="CL2311" s="104"/>
      <c r="CN2311" s="104"/>
      <c r="CO2311" s="104"/>
      <c r="HG2311" s="107"/>
    </row>
    <row r="2312" spans="80:215" x14ac:dyDescent="0.2">
      <c r="CB2312" s="104"/>
      <c r="CC2312" s="104"/>
      <c r="CG2312" s="104"/>
      <c r="CH2312" s="104"/>
      <c r="CL2312" s="104"/>
      <c r="CN2312" s="104"/>
      <c r="CO2312" s="104"/>
      <c r="HG2312" s="107"/>
    </row>
    <row r="2313" spans="80:215" x14ac:dyDescent="0.2">
      <c r="CB2313" s="104"/>
      <c r="CC2313" s="104"/>
      <c r="CG2313" s="104"/>
      <c r="CH2313" s="104"/>
      <c r="CL2313" s="104"/>
      <c r="CN2313" s="104"/>
      <c r="CO2313" s="104"/>
      <c r="HG2313" s="107"/>
    </row>
    <row r="2314" spans="80:215" x14ac:dyDescent="0.2">
      <c r="CB2314" s="104"/>
      <c r="CC2314" s="104"/>
      <c r="CG2314" s="104"/>
      <c r="CH2314" s="104"/>
      <c r="CL2314" s="104"/>
      <c r="CN2314" s="104"/>
      <c r="CO2314" s="104"/>
      <c r="HG2314" s="107"/>
    </row>
    <row r="2315" spans="80:215" x14ac:dyDescent="0.2">
      <c r="CB2315" s="104"/>
      <c r="CC2315" s="104"/>
      <c r="CG2315" s="104"/>
      <c r="CH2315" s="104"/>
      <c r="CL2315" s="104"/>
      <c r="CN2315" s="104"/>
      <c r="CO2315" s="104"/>
      <c r="HG2315" s="107"/>
    </row>
    <row r="2316" spans="80:215" x14ac:dyDescent="0.2">
      <c r="CB2316" s="104"/>
      <c r="CC2316" s="104"/>
      <c r="CG2316" s="104"/>
      <c r="CH2316" s="104"/>
      <c r="CL2316" s="104"/>
      <c r="CN2316" s="104"/>
      <c r="CO2316" s="104"/>
      <c r="HG2316" s="107"/>
    </row>
    <row r="2317" spans="80:215" x14ac:dyDescent="0.2">
      <c r="CB2317" s="104"/>
      <c r="CC2317" s="104"/>
      <c r="CG2317" s="104"/>
      <c r="CH2317" s="104"/>
      <c r="CL2317" s="104"/>
      <c r="CN2317" s="104"/>
      <c r="CO2317" s="104"/>
      <c r="HG2317" s="107"/>
    </row>
    <row r="2318" spans="80:215" x14ac:dyDescent="0.2">
      <c r="CB2318" s="104"/>
      <c r="CC2318" s="104"/>
      <c r="CG2318" s="104"/>
      <c r="CH2318" s="104"/>
      <c r="CL2318" s="104"/>
      <c r="CN2318" s="104"/>
      <c r="CO2318" s="104"/>
      <c r="HG2318" s="107"/>
    </row>
    <row r="2319" spans="80:215" x14ac:dyDescent="0.2">
      <c r="CB2319" s="104"/>
      <c r="CC2319" s="104"/>
      <c r="CG2319" s="104"/>
      <c r="CH2319" s="104"/>
      <c r="CL2319" s="104"/>
      <c r="CN2319" s="104"/>
      <c r="CO2319" s="104"/>
      <c r="HG2319" s="107"/>
    </row>
    <row r="2320" spans="80:215" x14ac:dyDescent="0.2">
      <c r="CB2320" s="104"/>
      <c r="CC2320" s="104"/>
      <c r="CG2320" s="104"/>
      <c r="CH2320" s="104"/>
      <c r="CL2320" s="104"/>
      <c r="CN2320" s="104"/>
      <c r="CO2320" s="104"/>
      <c r="HG2320" s="107"/>
    </row>
    <row r="2321" spans="80:215" x14ac:dyDescent="0.2">
      <c r="CB2321" s="104"/>
      <c r="CC2321" s="104"/>
      <c r="CG2321" s="104"/>
      <c r="CH2321" s="104"/>
      <c r="CL2321" s="104"/>
      <c r="CN2321" s="104"/>
      <c r="CO2321" s="104"/>
      <c r="HG2321" s="107"/>
    </row>
    <row r="2322" spans="80:215" x14ac:dyDescent="0.2">
      <c r="CB2322" s="104"/>
      <c r="CC2322" s="104"/>
      <c r="CG2322" s="104"/>
      <c r="CH2322" s="104"/>
      <c r="CL2322" s="104"/>
      <c r="CN2322" s="104"/>
      <c r="CO2322" s="104"/>
      <c r="HG2322" s="107"/>
    </row>
    <row r="2323" spans="80:215" x14ac:dyDescent="0.2">
      <c r="CB2323" s="104"/>
      <c r="CC2323" s="104"/>
      <c r="CG2323" s="104"/>
      <c r="CH2323" s="104"/>
      <c r="CL2323" s="104"/>
      <c r="CN2323" s="104"/>
      <c r="CO2323" s="104"/>
      <c r="HG2323" s="107"/>
    </row>
    <row r="2324" spans="80:215" x14ac:dyDescent="0.2">
      <c r="CB2324" s="104"/>
      <c r="CC2324" s="104"/>
      <c r="CG2324" s="104"/>
      <c r="CH2324" s="104"/>
      <c r="CL2324" s="104"/>
      <c r="CN2324" s="104"/>
      <c r="CO2324" s="104"/>
      <c r="HG2324" s="107"/>
    </row>
    <row r="2325" spans="80:215" x14ac:dyDescent="0.2">
      <c r="CB2325" s="104"/>
      <c r="CC2325" s="104"/>
      <c r="CG2325" s="104"/>
      <c r="CH2325" s="104"/>
      <c r="CL2325" s="104"/>
      <c r="CN2325" s="104"/>
      <c r="CO2325" s="104"/>
      <c r="HG2325" s="107"/>
    </row>
    <row r="2326" spans="80:215" x14ac:dyDescent="0.2">
      <c r="CB2326" s="104"/>
      <c r="CC2326" s="104"/>
      <c r="CG2326" s="104"/>
      <c r="CH2326" s="104"/>
      <c r="CL2326" s="104"/>
      <c r="CN2326" s="104"/>
      <c r="CO2326" s="104"/>
      <c r="HG2326" s="107"/>
    </row>
    <row r="2327" spans="80:215" x14ac:dyDescent="0.2">
      <c r="CB2327" s="104"/>
      <c r="CC2327" s="104"/>
      <c r="CG2327" s="104"/>
      <c r="CH2327" s="104"/>
      <c r="CL2327" s="104"/>
      <c r="CN2327" s="104"/>
      <c r="CO2327" s="104"/>
      <c r="HG2327" s="107"/>
    </row>
    <row r="2328" spans="80:215" x14ac:dyDescent="0.2">
      <c r="CB2328" s="104"/>
      <c r="CC2328" s="104"/>
      <c r="CG2328" s="104"/>
      <c r="CH2328" s="104"/>
      <c r="CL2328" s="104"/>
      <c r="CN2328" s="104"/>
      <c r="CO2328" s="104"/>
      <c r="HG2328" s="107"/>
    </row>
    <row r="2329" spans="80:215" x14ac:dyDescent="0.2">
      <c r="CB2329" s="104"/>
      <c r="CC2329" s="104"/>
      <c r="CG2329" s="104"/>
      <c r="CH2329" s="104"/>
      <c r="CL2329" s="104"/>
      <c r="CN2329" s="104"/>
      <c r="CO2329" s="104"/>
      <c r="HG2329" s="107"/>
    </row>
    <row r="2330" spans="80:215" x14ac:dyDescent="0.2">
      <c r="CB2330" s="104"/>
      <c r="CC2330" s="104"/>
      <c r="CG2330" s="104"/>
      <c r="CH2330" s="104"/>
      <c r="CL2330" s="104"/>
      <c r="CN2330" s="104"/>
      <c r="CO2330" s="104"/>
      <c r="HG2330" s="107"/>
    </row>
    <row r="2331" spans="80:215" x14ac:dyDescent="0.2">
      <c r="CB2331" s="104"/>
      <c r="CC2331" s="104"/>
      <c r="CG2331" s="104"/>
      <c r="CH2331" s="104"/>
      <c r="CL2331" s="104"/>
      <c r="CN2331" s="104"/>
      <c r="CO2331" s="104"/>
      <c r="HG2331" s="107"/>
    </row>
    <row r="2332" spans="80:215" x14ac:dyDescent="0.2">
      <c r="CB2332" s="104"/>
      <c r="CC2332" s="104"/>
      <c r="CG2332" s="104"/>
      <c r="CH2332" s="104"/>
      <c r="CL2332" s="104"/>
      <c r="CN2332" s="104"/>
      <c r="CO2332" s="104"/>
      <c r="HG2332" s="107"/>
    </row>
    <row r="2333" spans="80:215" x14ac:dyDescent="0.2">
      <c r="CB2333" s="104"/>
      <c r="CC2333" s="104"/>
      <c r="CG2333" s="104"/>
      <c r="CH2333" s="104"/>
      <c r="CL2333" s="104"/>
      <c r="CN2333" s="104"/>
      <c r="CO2333" s="104"/>
      <c r="HG2333" s="107"/>
    </row>
    <row r="2334" spans="80:215" x14ac:dyDescent="0.2">
      <c r="CB2334" s="104"/>
      <c r="CC2334" s="104"/>
      <c r="CG2334" s="104"/>
      <c r="CH2334" s="104"/>
      <c r="CL2334" s="104"/>
      <c r="CN2334" s="104"/>
      <c r="CO2334" s="104"/>
      <c r="HG2334" s="107"/>
    </row>
    <row r="2335" spans="80:215" x14ac:dyDescent="0.2">
      <c r="CB2335" s="104"/>
      <c r="CC2335" s="104"/>
      <c r="CG2335" s="104"/>
      <c r="CH2335" s="104"/>
      <c r="CL2335" s="104"/>
      <c r="CN2335" s="104"/>
      <c r="CO2335" s="104"/>
      <c r="HG2335" s="107"/>
    </row>
    <row r="2336" spans="80:215" x14ac:dyDescent="0.2">
      <c r="CB2336" s="104"/>
      <c r="CC2336" s="104"/>
      <c r="CG2336" s="104"/>
      <c r="CH2336" s="104"/>
      <c r="CL2336" s="104"/>
      <c r="CN2336" s="104"/>
      <c r="CO2336" s="104"/>
      <c r="HG2336" s="107"/>
    </row>
    <row r="2337" spans="80:215" x14ac:dyDescent="0.2">
      <c r="CB2337" s="104"/>
      <c r="CC2337" s="104"/>
      <c r="CG2337" s="104"/>
      <c r="CH2337" s="104"/>
      <c r="CL2337" s="104"/>
      <c r="CN2337" s="104"/>
      <c r="CO2337" s="104"/>
      <c r="HG2337" s="107"/>
    </row>
    <row r="2338" spans="80:215" x14ac:dyDescent="0.2">
      <c r="CB2338" s="104"/>
      <c r="CC2338" s="104"/>
      <c r="CG2338" s="104"/>
      <c r="CH2338" s="104"/>
      <c r="CL2338" s="104"/>
      <c r="CN2338" s="104"/>
      <c r="CO2338" s="104"/>
      <c r="HG2338" s="107"/>
    </row>
    <row r="2339" spans="80:215" x14ac:dyDescent="0.2">
      <c r="CB2339" s="104"/>
      <c r="CC2339" s="104"/>
      <c r="CG2339" s="104"/>
      <c r="CH2339" s="104"/>
      <c r="CL2339" s="104"/>
      <c r="CN2339" s="104"/>
      <c r="CO2339" s="104"/>
      <c r="HG2339" s="107"/>
    </row>
    <row r="2340" spans="80:215" x14ac:dyDescent="0.2">
      <c r="CB2340" s="104"/>
      <c r="CC2340" s="104"/>
      <c r="CG2340" s="104"/>
      <c r="CH2340" s="104"/>
      <c r="CL2340" s="104"/>
      <c r="CN2340" s="104"/>
      <c r="CO2340" s="104"/>
      <c r="HG2340" s="107"/>
    </row>
    <row r="2341" spans="80:215" x14ac:dyDescent="0.2">
      <c r="CB2341" s="104"/>
      <c r="CC2341" s="104"/>
      <c r="CG2341" s="104"/>
      <c r="CH2341" s="104"/>
      <c r="CL2341" s="104"/>
      <c r="CN2341" s="104"/>
      <c r="CO2341" s="104"/>
      <c r="HG2341" s="107"/>
    </row>
    <row r="2342" spans="80:215" x14ac:dyDescent="0.2">
      <c r="CB2342" s="104"/>
      <c r="CC2342" s="104"/>
      <c r="CG2342" s="104"/>
      <c r="CH2342" s="104"/>
      <c r="CL2342" s="104"/>
      <c r="CN2342" s="104"/>
      <c r="CO2342" s="104"/>
      <c r="HG2342" s="107"/>
    </row>
    <row r="2343" spans="80:215" x14ac:dyDescent="0.2">
      <c r="CB2343" s="104"/>
      <c r="CC2343" s="104"/>
      <c r="CG2343" s="104"/>
      <c r="CH2343" s="104"/>
      <c r="CL2343" s="104"/>
      <c r="CN2343" s="104"/>
      <c r="CO2343" s="104"/>
      <c r="HG2343" s="107"/>
    </row>
    <row r="2344" spans="80:215" x14ac:dyDescent="0.2">
      <c r="CB2344" s="104"/>
      <c r="CC2344" s="104"/>
      <c r="CG2344" s="104"/>
      <c r="CH2344" s="104"/>
      <c r="CL2344" s="104"/>
      <c r="CN2344" s="104"/>
      <c r="CO2344" s="104"/>
      <c r="HG2344" s="107"/>
    </row>
    <row r="2345" spans="80:215" x14ac:dyDescent="0.2">
      <c r="CB2345" s="104"/>
      <c r="CC2345" s="104"/>
      <c r="CG2345" s="104"/>
      <c r="CH2345" s="104"/>
      <c r="CL2345" s="104"/>
      <c r="CN2345" s="104"/>
      <c r="CO2345" s="104"/>
      <c r="HG2345" s="107"/>
    </row>
    <row r="2346" spans="80:215" x14ac:dyDescent="0.2">
      <c r="CB2346" s="104"/>
      <c r="CC2346" s="104"/>
      <c r="CG2346" s="104"/>
      <c r="CH2346" s="104"/>
      <c r="CL2346" s="104"/>
      <c r="CN2346" s="104"/>
      <c r="CO2346" s="104"/>
      <c r="HG2346" s="107"/>
    </row>
    <row r="2347" spans="80:215" x14ac:dyDescent="0.2">
      <c r="CB2347" s="104"/>
      <c r="CC2347" s="104"/>
      <c r="CG2347" s="104"/>
      <c r="CH2347" s="104"/>
      <c r="CL2347" s="104"/>
      <c r="CN2347" s="104"/>
      <c r="CO2347" s="104"/>
      <c r="HG2347" s="107"/>
    </row>
    <row r="2348" spans="80:215" x14ac:dyDescent="0.2">
      <c r="CB2348" s="104"/>
      <c r="CC2348" s="104"/>
      <c r="CG2348" s="104"/>
      <c r="CH2348" s="104"/>
      <c r="CL2348" s="104"/>
      <c r="CN2348" s="104"/>
      <c r="CO2348" s="104"/>
      <c r="HG2348" s="107"/>
    </row>
    <row r="2349" spans="80:215" x14ac:dyDescent="0.2">
      <c r="CB2349" s="104"/>
      <c r="CC2349" s="104"/>
      <c r="CG2349" s="104"/>
      <c r="CH2349" s="104"/>
      <c r="CL2349" s="104"/>
      <c r="CN2349" s="104"/>
      <c r="CO2349" s="104"/>
      <c r="HG2349" s="107"/>
    </row>
    <row r="2350" spans="80:215" x14ac:dyDescent="0.2">
      <c r="CB2350" s="104"/>
      <c r="CC2350" s="104"/>
      <c r="CG2350" s="104"/>
      <c r="CH2350" s="104"/>
      <c r="CL2350" s="104"/>
      <c r="CN2350" s="104"/>
      <c r="CO2350" s="104"/>
      <c r="HG2350" s="107"/>
    </row>
    <row r="2351" spans="80:215" x14ac:dyDescent="0.2">
      <c r="CB2351" s="104"/>
      <c r="CC2351" s="104"/>
      <c r="CG2351" s="104"/>
      <c r="CH2351" s="104"/>
      <c r="CL2351" s="104"/>
      <c r="CN2351" s="104"/>
      <c r="CO2351" s="104"/>
      <c r="HG2351" s="107"/>
    </row>
    <row r="2352" spans="80:215" x14ac:dyDescent="0.2">
      <c r="CB2352" s="104"/>
      <c r="CC2352" s="104"/>
      <c r="CG2352" s="104"/>
      <c r="CH2352" s="104"/>
      <c r="CL2352" s="104"/>
      <c r="CN2352" s="104"/>
      <c r="CO2352" s="104"/>
      <c r="HG2352" s="107"/>
    </row>
    <row r="2353" spans="80:215" x14ac:dyDescent="0.2">
      <c r="CB2353" s="104"/>
      <c r="CC2353" s="104"/>
      <c r="CG2353" s="104"/>
      <c r="CH2353" s="104"/>
      <c r="CL2353" s="104"/>
      <c r="CN2353" s="104"/>
      <c r="CO2353" s="104"/>
      <c r="HG2353" s="107"/>
    </row>
    <row r="2354" spans="80:215" x14ac:dyDescent="0.2">
      <c r="CB2354" s="104"/>
      <c r="CC2354" s="104"/>
      <c r="CG2354" s="104"/>
      <c r="CH2354" s="104"/>
      <c r="CL2354" s="104"/>
      <c r="CN2354" s="104"/>
      <c r="CO2354" s="104"/>
      <c r="HG2354" s="107"/>
    </row>
    <row r="2355" spans="80:215" x14ac:dyDescent="0.2">
      <c r="CB2355" s="104"/>
      <c r="CC2355" s="104"/>
      <c r="CG2355" s="104"/>
      <c r="CH2355" s="104"/>
      <c r="CL2355" s="104"/>
      <c r="CN2355" s="104"/>
      <c r="CO2355" s="104"/>
      <c r="HG2355" s="107"/>
    </row>
    <row r="2356" spans="80:215" x14ac:dyDescent="0.2">
      <c r="CB2356" s="104"/>
      <c r="CC2356" s="104"/>
      <c r="CG2356" s="104"/>
      <c r="CH2356" s="104"/>
      <c r="CL2356" s="104"/>
      <c r="CN2356" s="104"/>
      <c r="CO2356" s="104"/>
      <c r="HG2356" s="107"/>
    </row>
    <row r="2357" spans="80:215" x14ac:dyDescent="0.2">
      <c r="CB2357" s="104"/>
      <c r="CC2357" s="104"/>
      <c r="CG2357" s="104"/>
      <c r="CH2357" s="104"/>
      <c r="CL2357" s="104"/>
      <c r="CN2357" s="104"/>
      <c r="CO2357" s="104"/>
      <c r="HG2357" s="107"/>
    </row>
    <row r="2358" spans="80:215" x14ac:dyDescent="0.2">
      <c r="CB2358" s="104"/>
      <c r="CC2358" s="104"/>
      <c r="CG2358" s="104"/>
      <c r="CH2358" s="104"/>
      <c r="CL2358" s="104"/>
      <c r="CN2358" s="104"/>
      <c r="CO2358" s="104"/>
      <c r="HG2358" s="107"/>
    </row>
    <row r="2359" spans="80:215" x14ac:dyDescent="0.2">
      <c r="CB2359" s="104"/>
      <c r="CC2359" s="104"/>
      <c r="CG2359" s="104"/>
      <c r="CH2359" s="104"/>
      <c r="CL2359" s="104"/>
      <c r="CN2359" s="104"/>
      <c r="CO2359" s="104"/>
      <c r="HG2359" s="107"/>
    </row>
    <row r="2360" spans="80:215" x14ac:dyDescent="0.2">
      <c r="CB2360" s="104"/>
      <c r="CC2360" s="104"/>
      <c r="CG2360" s="104"/>
      <c r="CH2360" s="104"/>
      <c r="CL2360" s="104"/>
      <c r="CN2360" s="104"/>
      <c r="CO2360" s="104"/>
      <c r="HG2360" s="107"/>
    </row>
    <row r="2361" spans="80:215" x14ac:dyDescent="0.2">
      <c r="CB2361" s="104"/>
      <c r="CC2361" s="104"/>
      <c r="CG2361" s="104"/>
      <c r="CH2361" s="104"/>
      <c r="CL2361" s="104"/>
      <c r="CN2361" s="104"/>
      <c r="CO2361" s="104"/>
      <c r="HG2361" s="107"/>
    </row>
    <row r="2362" spans="80:215" x14ac:dyDescent="0.2">
      <c r="CB2362" s="104"/>
      <c r="CC2362" s="104"/>
      <c r="CG2362" s="104"/>
      <c r="CH2362" s="104"/>
      <c r="CL2362" s="104"/>
      <c r="CN2362" s="104"/>
      <c r="CO2362" s="104"/>
      <c r="HG2362" s="107"/>
    </row>
    <row r="2363" spans="80:215" x14ac:dyDescent="0.2">
      <c r="CB2363" s="104"/>
      <c r="CC2363" s="104"/>
      <c r="CG2363" s="104"/>
      <c r="CH2363" s="104"/>
      <c r="CL2363" s="104"/>
      <c r="CN2363" s="104"/>
      <c r="CO2363" s="104"/>
      <c r="HG2363" s="107"/>
    </row>
    <row r="2364" spans="80:215" x14ac:dyDescent="0.2">
      <c r="CB2364" s="104"/>
      <c r="CC2364" s="104"/>
      <c r="CG2364" s="104"/>
      <c r="CH2364" s="104"/>
      <c r="CL2364" s="104"/>
      <c r="CN2364" s="104"/>
      <c r="CO2364" s="104"/>
      <c r="HG2364" s="107"/>
    </row>
    <row r="2365" spans="80:215" x14ac:dyDescent="0.2">
      <c r="CB2365" s="104"/>
      <c r="CC2365" s="104"/>
      <c r="CG2365" s="104"/>
      <c r="CH2365" s="104"/>
      <c r="CL2365" s="104"/>
      <c r="CN2365" s="104"/>
      <c r="CO2365" s="104"/>
      <c r="HG2365" s="107"/>
    </row>
    <row r="2366" spans="80:215" x14ac:dyDescent="0.2">
      <c r="CB2366" s="104"/>
      <c r="CC2366" s="104"/>
      <c r="CG2366" s="104"/>
      <c r="CH2366" s="104"/>
      <c r="CL2366" s="104"/>
      <c r="CN2366" s="104"/>
      <c r="CO2366" s="104"/>
      <c r="HG2366" s="107"/>
    </row>
    <row r="2367" spans="80:215" x14ac:dyDescent="0.2">
      <c r="CB2367" s="104"/>
      <c r="CC2367" s="104"/>
      <c r="CG2367" s="104"/>
      <c r="CH2367" s="104"/>
      <c r="CL2367" s="104"/>
      <c r="CN2367" s="104"/>
      <c r="CO2367" s="104"/>
      <c r="HG2367" s="107"/>
    </row>
    <row r="2368" spans="80:215" x14ac:dyDescent="0.2">
      <c r="CB2368" s="104"/>
      <c r="CC2368" s="104"/>
      <c r="CG2368" s="104"/>
      <c r="CH2368" s="104"/>
      <c r="CL2368" s="104"/>
      <c r="CN2368" s="104"/>
      <c r="CO2368" s="104"/>
      <c r="HG2368" s="107"/>
    </row>
    <row r="2369" spans="80:215" x14ac:dyDescent="0.2">
      <c r="CB2369" s="104"/>
      <c r="CC2369" s="104"/>
      <c r="CG2369" s="104"/>
      <c r="CH2369" s="104"/>
      <c r="CL2369" s="104"/>
      <c r="CN2369" s="104"/>
      <c r="CO2369" s="104"/>
      <c r="HG2369" s="107"/>
    </row>
    <row r="2370" spans="80:215" x14ac:dyDescent="0.2">
      <c r="CB2370" s="104"/>
      <c r="CC2370" s="104"/>
      <c r="CG2370" s="104"/>
      <c r="CH2370" s="104"/>
      <c r="CL2370" s="104"/>
      <c r="CN2370" s="104"/>
      <c r="CO2370" s="104"/>
      <c r="HG2370" s="107"/>
    </row>
    <row r="2371" spans="80:215" x14ac:dyDescent="0.2">
      <c r="CB2371" s="104"/>
      <c r="CC2371" s="104"/>
      <c r="CG2371" s="104"/>
      <c r="CH2371" s="104"/>
      <c r="CL2371" s="104"/>
      <c r="CN2371" s="104"/>
      <c r="CO2371" s="104"/>
      <c r="HG2371" s="107"/>
    </row>
    <row r="2372" spans="80:215" x14ac:dyDescent="0.2">
      <c r="CB2372" s="104"/>
      <c r="CC2372" s="104"/>
      <c r="CG2372" s="104"/>
      <c r="CH2372" s="104"/>
      <c r="CL2372" s="104"/>
      <c r="CN2372" s="104"/>
      <c r="CO2372" s="104"/>
      <c r="HG2372" s="107"/>
    </row>
    <row r="2373" spans="80:215" x14ac:dyDescent="0.2">
      <c r="CB2373" s="104"/>
      <c r="CC2373" s="104"/>
      <c r="CG2373" s="104"/>
      <c r="CH2373" s="104"/>
      <c r="CL2373" s="104"/>
      <c r="CN2373" s="104"/>
      <c r="CO2373" s="104"/>
      <c r="HG2373" s="107"/>
    </row>
    <row r="2374" spans="80:215" x14ac:dyDescent="0.2">
      <c r="CB2374" s="104"/>
      <c r="CC2374" s="104"/>
      <c r="CG2374" s="104"/>
      <c r="CH2374" s="104"/>
      <c r="CL2374" s="104"/>
      <c r="CN2374" s="104"/>
      <c r="CO2374" s="104"/>
      <c r="HG2374" s="107"/>
    </row>
    <row r="2375" spans="80:215" x14ac:dyDescent="0.2">
      <c r="CB2375" s="104"/>
      <c r="CC2375" s="104"/>
      <c r="CG2375" s="104"/>
      <c r="CH2375" s="104"/>
      <c r="CL2375" s="104"/>
      <c r="CN2375" s="104"/>
      <c r="CO2375" s="104"/>
      <c r="HG2375" s="107"/>
    </row>
    <row r="2376" spans="80:215" x14ac:dyDescent="0.2">
      <c r="CB2376" s="104"/>
      <c r="CC2376" s="104"/>
      <c r="CG2376" s="104"/>
      <c r="CH2376" s="104"/>
      <c r="CL2376" s="104"/>
      <c r="CN2376" s="104"/>
      <c r="CO2376" s="104"/>
      <c r="HG2376" s="107"/>
    </row>
    <row r="2377" spans="80:215" x14ac:dyDescent="0.2">
      <c r="CB2377" s="104"/>
      <c r="CC2377" s="104"/>
      <c r="CG2377" s="104"/>
      <c r="CH2377" s="104"/>
      <c r="CL2377" s="104"/>
      <c r="CN2377" s="104"/>
      <c r="CO2377" s="104"/>
      <c r="HG2377" s="107"/>
    </row>
    <row r="2378" spans="80:215" x14ac:dyDescent="0.2">
      <c r="CB2378" s="104"/>
      <c r="CC2378" s="104"/>
      <c r="CG2378" s="104"/>
      <c r="CH2378" s="104"/>
      <c r="CL2378" s="104"/>
      <c r="CN2378" s="104"/>
      <c r="CO2378" s="104"/>
      <c r="HG2378" s="107"/>
    </row>
    <row r="2379" spans="80:215" x14ac:dyDescent="0.2">
      <c r="CB2379" s="104"/>
      <c r="CC2379" s="104"/>
      <c r="CG2379" s="104"/>
      <c r="CH2379" s="104"/>
      <c r="CL2379" s="104"/>
      <c r="CN2379" s="104"/>
      <c r="CO2379" s="104"/>
      <c r="HG2379" s="107"/>
    </row>
    <row r="2380" spans="80:215" x14ac:dyDescent="0.2">
      <c r="CB2380" s="104"/>
      <c r="CC2380" s="104"/>
      <c r="CG2380" s="104"/>
      <c r="CH2380" s="104"/>
      <c r="CL2380" s="104"/>
      <c r="CN2380" s="104"/>
      <c r="CO2380" s="104"/>
      <c r="HG2380" s="107"/>
    </row>
    <row r="2381" spans="80:215" x14ac:dyDescent="0.2">
      <c r="CB2381" s="104"/>
      <c r="CC2381" s="104"/>
      <c r="CG2381" s="104"/>
      <c r="CH2381" s="104"/>
      <c r="CL2381" s="104"/>
      <c r="CN2381" s="104"/>
      <c r="CO2381" s="104"/>
      <c r="HG2381" s="107"/>
    </row>
    <row r="2382" spans="80:215" x14ac:dyDescent="0.2">
      <c r="CB2382" s="104"/>
      <c r="CC2382" s="104"/>
      <c r="CG2382" s="104"/>
      <c r="CH2382" s="104"/>
      <c r="CL2382" s="104"/>
      <c r="CN2382" s="104"/>
      <c r="CO2382" s="104"/>
      <c r="HG2382" s="107"/>
    </row>
    <row r="2383" spans="80:215" x14ac:dyDescent="0.2">
      <c r="CB2383" s="104"/>
      <c r="CC2383" s="104"/>
      <c r="CG2383" s="104"/>
      <c r="CH2383" s="104"/>
      <c r="CL2383" s="104"/>
      <c r="CN2383" s="104"/>
      <c r="CO2383" s="104"/>
      <c r="HG2383" s="107"/>
    </row>
    <row r="2384" spans="80:215" x14ac:dyDescent="0.2">
      <c r="CB2384" s="104"/>
      <c r="CC2384" s="104"/>
      <c r="CG2384" s="104"/>
      <c r="CH2384" s="104"/>
      <c r="CL2384" s="104"/>
      <c r="CN2384" s="104"/>
      <c r="CO2384" s="104"/>
      <c r="HG2384" s="107"/>
    </row>
    <row r="2385" spans="80:215" x14ac:dyDescent="0.2">
      <c r="CB2385" s="104"/>
      <c r="CC2385" s="104"/>
      <c r="CG2385" s="104"/>
      <c r="CH2385" s="104"/>
      <c r="CL2385" s="104"/>
      <c r="CN2385" s="104"/>
      <c r="CO2385" s="104"/>
      <c r="HG2385" s="107"/>
    </row>
    <row r="2386" spans="80:215" x14ac:dyDescent="0.2">
      <c r="CB2386" s="104"/>
      <c r="CC2386" s="104"/>
      <c r="CG2386" s="104"/>
      <c r="CH2386" s="104"/>
      <c r="CL2386" s="104"/>
      <c r="CN2386" s="104"/>
      <c r="CO2386" s="104"/>
      <c r="HG2386" s="107"/>
    </row>
    <row r="2387" spans="80:215" x14ac:dyDescent="0.2">
      <c r="CB2387" s="104"/>
      <c r="CC2387" s="104"/>
      <c r="CG2387" s="104"/>
      <c r="CH2387" s="104"/>
      <c r="CL2387" s="104"/>
      <c r="CN2387" s="104"/>
      <c r="CO2387" s="104"/>
      <c r="HG2387" s="107"/>
    </row>
    <row r="2388" spans="80:215" x14ac:dyDescent="0.2">
      <c r="CB2388" s="104"/>
      <c r="CC2388" s="104"/>
      <c r="CG2388" s="104"/>
      <c r="CH2388" s="104"/>
      <c r="CL2388" s="104"/>
      <c r="CN2388" s="104"/>
      <c r="CO2388" s="104"/>
      <c r="HG2388" s="107"/>
    </row>
    <row r="2389" spans="80:215" x14ac:dyDescent="0.2">
      <c r="CB2389" s="104"/>
      <c r="CC2389" s="104"/>
      <c r="CG2389" s="104"/>
      <c r="CH2389" s="104"/>
      <c r="CL2389" s="104"/>
      <c r="CN2389" s="104"/>
      <c r="CO2389" s="104"/>
      <c r="HG2389" s="107"/>
    </row>
    <row r="2390" spans="80:215" x14ac:dyDescent="0.2">
      <c r="CB2390" s="104"/>
      <c r="CC2390" s="104"/>
      <c r="CG2390" s="104"/>
      <c r="CH2390" s="104"/>
      <c r="CL2390" s="104"/>
      <c r="CN2390" s="104"/>
      <c r="CO2390" s="104"/>
      <c r="HG2390" s="107"/>
    </row>
    <row r="2391" spans="80:215" x14ac:dyDescent="0.2">
      <c r="CB2391" s="104"/>
      <c r="CC2391" s="104"/>
      <c r="CG2391" s="104"/>
      <c r="CH2391" s="104"/>
      <c r="CL2391" s="104"/>
      <c r="CN2391" s="104"/>
      <c r="CO2391" s="104"/>
      <c r="HG2391" s="107"/>
    </row>
    <row r="2392" spans="80:215" x14ac:dyDescent="0.2">
      <c r="CB2392" s="104"/>
      <c r="CC2392" s="104"/>
      <c r="CG2392" s="104"/>
      <c r="CH2392" s="104"/>
      <c r="CL2392" s="104"/>
      <c r="CN2392" s="104"/>
      <c r="CO2392" s="104"/>
      <c r="HG2392" s="107"/>
    </row>
    <row r="2393" spans="80:215" x14ac:dyDescent="0.2">
      <c r="CB2393" s="104"/>
      <c r="CC2393" s="104"/>
      <c r="CG2393" s="104"/>
      <c r="CH2393" s="104"/>
      <c r="CL2393" s="104"/>
      <c r="CN2393" s="104"/>
      <c r="CO2393" s="104"/>
      <c r="HG2393" s="107"/>
    </row>
    <row r="2394" spans="80:215" x14ac:dyDescent="0.2">
      <c r="CB2394" s="104"/>
      <c r="CC2394" s="104"/>
      <c r="CG2394" s="104"/>
      <c r="CH2394" s="104"/>
      <c r="CL2394" s="104"/>
      <c r="CN2394" s="104"/>
      <c r="CO2394" s="104"/>
      <c r="HG2394" s="107"/>
    </row>
    <row r="2395" spans="80:215" x14ac:dyDescent="0.2">
      <c r="CB2395" s="104"/>
      <c r="CC2395" s="104"/>
      <c r="CG2395" s="104"/>
      <c r="CH2395" s="104"/>
      <c r="CL2395" s="104"/>
      <c r="CN2395" s="104"/>
      <c r="CO2395" s="104"/>
      <c r="HG2395" s="107"/>
    </row>
    <row r="2396" spans="80:215" x14ac:dyDescent="0.2">
      <c r="CB2396" s="104"/>
      <c r="CC2396" s="104"/>
      <c r="CG2396" s="104"/>
      <c r="CH2396" s="104"/>
      <c r="CL2396" s="104"/>
      <c r="CN2396" s="104"/>
      <c r="CO2396" s="104"/>
      <c r="HG2396" s="107"/>
    </row>
    <row r="2397" spans="80:215" x14ac:dyDescent="0.2">
      <c r="CB2397" s="104"/>
      <c r="CC2397" s="104"/>
      <c r="CG2397" s="104"/>
      <c r="CH2397" s="104"/>
      <c r="CL2397" s="104"/>
      <c r="CN2397" s="104"/>
      <c r="CO2397" s="104"/>
      <c r="HG2397" s="107"/>
    </row>
    <row r="2398" spans="80:215" x14ac:dyDescent="0.2">
      <c r="CB2398" s="104"/>
      <c r="CC2398" s="104"/>
      <c r="CG2398" s="104"/>
      <c r="CH2398" s="104"/>
      <c r="CL2398" s="104"/>
      <c r="CN2398" s="104"/>
      <c r="CO2398" s="104"/>
      <c r="HG2398" s="107"/>
    </row>
    <row r="2399" spans="80:215" x14ac:dyDescent="0.2">
      <c r="CB2399" s="104"/>
      <c r="CC2399" s="104"/>
      <c r="CG2399" s="104"/>
      <c r="CH2399" s="104"/>
      <c r="CL2399" s="104"/>
      <c r="CN2399" s="104"/>
      <c r="CO2399" s="104"/>
      <c r="HG2399" s="107"/>
    </row>
    <row r="2400" spans="80:215" x14ac:dyDescent="0.2">
      <c r="CB2400" s="104"/>
      <c r="CC2400" s="104"/>
      <c r="CG2400" s="104"/>
      <c r="CH2400" s="104"/>
      <c r="CL2400" s="104"/>
      <c r="CN2400" s="104"/>
      <c r="CO2400" s="104"/>
      <c r="HG2400" s="107"/>
    </row>
    <row r="2401" spans="80:215" x14ac:dyDescent="0.2">
      <c r="CB2401" s="104"/>
      <c r="CC2401" s="104"/>
      <c r="CG2401" s="104"/>
      <c r="CH2401" s="104"/>
      <c r="CL2401" s="104"/>
      <c r="CN2401" s="104"/>
      <c r="CO2401" s="104"/>
      <c r="HG2401" s="107"/>
    </row>
    <row r="2402" spans="80:215" x14ac:dyDescent="0.2">
      <c r="CB2402" s="104"/>
      <c r="CC2402" s="104"/>
      <c r="CG2402" s="104"/>
      <c r="CH2402" s="104"/>
      <c r="CL2402" s="104"/>
      <c r="CN2402" s="104"/>
      <c r="CO2402" s="104"/>
      <c r="HG2402" s="107"/>
    </row>
    <row r="2403" spans="80:215" x14ac:dyDescent="0.2">
      <c r="CB2403" s="104"/>
      <c r="CC2403" s="104"/>
      <c r="CG2403" s="104"/>
      <c r="CH2403" s="104"/>
      <c r="CL2403" s="104"/>
      <c r="CN2403" s="104"/>
      <c r="CO2403" s="104"/>
      <c r="HG2403" s="107"/>
    </row>
    <row r="2404" spans="80:215" x14ac:dyDescent="0.2">
      <c r="CB2404" s="104"/>
      <c r="CC2404" s="104"/>
      <c r="CG2404" s="104"/>
      <c r="CH2404" s="104"/>
      <c r="CL2404" s="104"/>
      <c r="CN2404" s="104"/>
      <c r="CO2404" s="104"/>
      <c r="HG2404" s="107"/>
    </row>
    <row r="2405" spans="80:215" x14ac:dyDescent="0.2">
      <c r="CB2405" s="104"/>
      <c r="CC2405" s="104"/>
      <c r="CG2405" s="104"/>
      <c r="CH2405" s="104"/>
      <c r="CL2405" s="104"/>
      <c r="CN2405" s="104"/>
      <c r="CO2405" s="104"/>
      <c r="HG2405" s="107"/>
    </row>
    <row r="2406" spans="80:215" x14ac:dyDescent="0.2">
      <c r="CB2406" s="104"/>
      <c r="CC2406" s="104"/>
      <c r="CG2406" s="104"/>
      <c r="CH2406" s="104"/>
      <c r="CL2406" s="104"/>
      <c r="CN2406" s="104"/>
      <c r="CO2406" s="104"/>
      <c r="HG2406" s="107"/>
    </row>
    <row r="2407" spans="80:215" x14ac:dyDescent="0.2">
      <c r="CB2407" s="104"/>
      <c r="CC2407" s="104"/>
      <c r="CG2407" s="104"/>
      <c r="CH2407" s="104"/>
      <c r="CL2407" s="104"/>
      <c r="CN2407" s="104"/>
      <c r="CO2407" s="104"/>
      <c r="HG2407" s="107"/>
    </row>
    <row r="2408" spans="80:215" x14ac:dyDescent="0.2">
      <c r="CB2408" s="104"/>
      <c r="CC2408" s="104"/>
      <c r="CG2408" s="104"/>
      <c r="CH2408" s="104"/>
      <c r="CL2408" s="104"/>
      <c r="CN2408" s="104"/>
      <c r="CO2408" s="104"/>
      <c r="HG2408" s="107"/>
    </row>
    <row r="2409" spans="80:215" x14ac:dyDescent="0.2">
      <c r="CB2409" s="104"/>
      <c r="CC2409" s="104"/>
      <c r="CG2409" s="104"/>
      <c r="CH2409" s="104"/>
      <c r="CL2409" s="104"/>
      <c r="CN2409" s="104"/>
      <c r="CO2409" s="104"/>
      <c r="HG2409" s="107"/>
    </row>
    <row r="2410" spans="80:215" x14ac:dyDescent="0.2">
      <c r="CB2410" s="104"/>
      <c r="CC2410" s="104"/>
      <c r="CG2410" s="104"/>
      <c r="CH2410" s="104"/>
      <c r="CL2410" s="104"/>
      <c r="CN2410" s="104"/>
      <c r="CO2410" s="104"/>
      <c r="HG2410" s="107"/>
    </row>
    <row r="2411" spans="80:215" x14ac:dyDescent="0.2">
      <c r="CB2411" s="104"/>
      <c r="CC2411" s="104"/>
      <c r="CG2411" s="104"/>
      <c r="CH2411" s="104"/>
      <c r="CL2411" s="104"/>
      <c r="CN2411" s="104"/>
      <c r="CO2411" s="104"/>
      <c r="HG2411" s="107"/>
    </row>
    <row r="2412" spans="80:215" x14ac:dyDescent="0.2">
      <c r="CB2412" s="104"/>
      <c r="CC2412" s="104"/>
      <c r="CG2412" s="104"/>
      <c r="CH2412" s="104"/>
      <c r="CL2412" s="104"/>
      <c r="CN2412" s="104"/>
      <c r="CO2412" s="104"/>
      <c r="HG2412" s="107"/>
    </row>
    <row r="2413" spans="80:215" x14ac:dyDescent="0.2">
      <c r="CB2413" s="104"/>
      <c r="CC2413" s="104"/>
      <c r="CG2413" s="104"/>
      <c r="CH2413" s="104"/>
      <c r="CL2413" s="104"/>
      <c r="CN2413" s="104"/>
      <c r="CO2413" s="104"/>
      <c r="HG2413" s="107"/>
    </row>
    <row r="2414" spans="80:215" x14ac:dyDescent="0.2">
      <c r="CB2414" s="104"/>
      <c r="CC2414" s="104"/>
      <c r="CG2414" s="104"/>
      <c r="CH2414" s="104"/>
      <c r="CL2414" s="104"/>
      <c r="CN2414" s="104"/>
      <c r="CO2414" s="104"/>
      <c r="HG2414" s="107"/>
    </row>
    <row r="2415" spans="80:215" x14ac:dyDescent="0.2">
      <c r="CB2415" s="104"/>
      <c r="CC2415" s="104"/>
      <c r="CG2415" s="104"/>
      <c r="CH2415" s="104"/>
      <c r="CL2415" s="104"/>
      <c r="CN2415" s="104"/>
      <c r="CO2415" s="104"/>
      <c r="HG2415" s="107"/>
    </row>
    <row r="2416" spans="80:215" x14ac:dyDescent="0.2">
      <c r="CB2416" s="104"/>
      <c r="CC2416" s="104"/>
      <c r="CG2416" s="104"/>
      <c r="CH2416" s="104"/>
      <c r="CL2416" s="104"/>
      <c r="CN2416" s="104"/>
      <c r="CO2416" s="104"/>
      <c r="HG2416" s="107"/>
    </row>
    <row r="2417" spans="80:215" x14ac:dyDescent="0.2">
      <c r="CB2417" s="104"/>
      <c r="CC2417" s="104"/>
      <c r="CG2417" s="104"/>
      <c r="CH2417" s="104"/>
      <c r="CL2417" s="104"/>
      <c r="CN2417" s="104"/>
      <c r="CO2417" s="104"/>
      <c r="HG2417" s="107"/>
    </row>
    <row r="2418" spans="80:215" x14ac:dyDescent="0.2">
      <c r="CB2418" s="104"/>
      <c r="CC2418" s="104"/>
      <c r="CG2418" s="104"/>
      <c r="CH2418" s="104"/>
      <c r="CL2418" s="104"/>
      <c r="CN2418" s="104"/>
      <c r="CO2418" s="104"/>
      <c r="HG2418" s="107"/>
    </row>
    <row r="2419" spans="80:215" x14ac:dyDescent="0.2">
      <c r="CB2419" s="104"/>
      <c r="CC2419" s="104"/>
      <c r="CG2419" s="104"/>
      <c r="CH2419" s="104"/>
      <c r="CL2419" s="104"/>
      <c r="CN2419" s="104"/>
      <c r="CO2419" s="104"/>
      <c r="HG2419" s="107"/>
    </row>
    <row r="2420" spans="80:215" x14ac:dyDescent="0.2">
      <c r="CB2420" s="104"/>
      <c r="CC2420" s="104"/>
      <c r="CG2420" s="104"/>
      <c r="CH2420" s="104"/>
      <c r="CL2420" s="104"/>
      <c r="CN2420" s="104"/>
      <c r="CO2420" s="104"/>
      <c r="HG2420" s="107"/>
    </row>
    <row r="2421" spans="80:215" x14ac:dyDescent="0.2">
      <c r="CB2421" s="104"/>
      <c r="CC2421" s="104"/>
      <c r="CG2421" s="104"/>
      <c r="CH2421" s="104"/>
      <c r="CL2421" s="104"/>
      <c r="CN2421" s="104"/>
      <c r="CO2421" s="104"/>
      <c r="HG2421" s="107"/>
    </row>
    <row r="2422" spans="80:215" x14ac:dyDescent="0.2">
      <c r="CB2422" s="104"/>
      <c r="CC2422" s="104"/>
      <c r="CG2422" s="104"/>
      <c r="CH2422" s="104"/>
      <c r="CL2422" s="104"/>
      <c r="CN2422" s="104"/>
      <c r="CO2422" s="104"/>
      <c r="HG2422" s="107"/>
    </row>
    <row r="2423" spans="80:215" x14ac:dyDescent="0.2">
      <c r="CB2423" s="104"/>
      <c r="CC2423" s="104"/>
      <c r="CG2423" s="104"/>
      <c r="CH2423" s="104"/>
      <c r="CL2423" s="104"/>
      <c r="CN2423" s="104"/>
      <c r="CO2423" s="104"/>
      <c r="HG2423" s="107"/>
    </row>
    <row r="2424" spans="80:215" x14ac:dyDescent="0.2">
      <c r="CB2424" s="104"/>
      <c r="CC2424" s="104"/>
      <c r="CG2424" s="104"/>
      <c r="CH2424" s="104"/>
      <c r="CL2424" s="104"/>
      <c r="CN2424" s="104"/>
      <c r="CO2424" s="104"/>
      <c r="HG2424" s="107"/>
    </row>
    <row r="2425" spans="80:215" x14ac:dyDescent="0.2">
      <c r="CB2425" s="104"/>
      <c r="CC2425" s="104"/>
      <c r="CG2425" s="104"/>
      <c r="CH2425" s="104"/>
      <c r="CL2425" s="104"/>
      <c r="CN2425" s="104"/>
      <c r="CO2425" s="104"/>
      <c r="HG2425" s="107"/>
    </row>
    <row r="2426" spans="80:215" x14ac:dyDescent="0.2">
      <c r="CB2426" s="104"/>
      <c r="CC2426" s="104"/>
      <c r="CG2426" s="104"/>
      <c r="CH2426" s="104"/>
      <c r="CL2426" s="104"/>
      <c r="CN2426" s="104"/>
      <c r="CO2426" s="104"/>
      <c r="HG2426" s="107"/>
    </row>
    <row r="2427" spans="80:215" x14ac:dyDescent="0.2">
      <c r="CB2427" s="104"/>
      <c r="CC2427" s="104"/>
      <c r="CG2427" s="104"/>
      <c r="CH2427" s="104"/>
      <c r="CL2427" s="104"/>
      <c r="CN2427" s="104"/>
      <c r="CO2427" s="104"/>
      <c r="HG2427" s="107"/>
    </row>
    <row r="2428" spans="80:215" x14ac:dyDescent="0.2">
      <c r="CB2428" s="104"/>
      <c r="CC2428" s="104"/>
      <c r="CG2428" s="104"/>
      <c r="CH2428" s="104"/>
      <c r="CL2428" s="104"/>
      <c r="CN2428" s="104"/>
      <c r="CO2428" s="104"/>
      <c r="HG2428" s="107"/>
    </row>
    <row r="2429" spans="80:215" x14ac:dyDescent="0.2">
      <c r="CB2429" s="104"/>
      <c r="CC2429" s="104"/>
      <c r="CG2429" s="104"/>
      <c r="CH2429" s="104"/>
      <c r="CL2429" s="104"/>
      <c r="CN2429" s="104"/>
      <c r="CO2429" s="104"/>
      <c r="HG2429" s="107"/>
    </row>
    <row r="2430" spans="80:215" x14ac:dyDescent="0.2">
      <c r="CB2430" s="104"/>
      <c r="CC2430" s="104"/>
      <c r="CG2430" s="104"/>
      <c r="CH2430" s="104"/>
      <c r="CL2430" s="104"/>
      <c r="CN2430" s="104"/>
      <c r="CO2430" s="104"/>
      <c r="HG2430" s="107"/>
    </row>
    <row r="2431" spans="80:215" x14ac:dyDescent="0.2">
      <c r="CB2431" s="104"/>
      <c r="CC2431" s="104"/>
      <c r="CG2431" s="104"/>
      <c r="CH2431" s="104"/>
      <c r="CL2431" s="104"/>
      <c r="CN2431" s="104"/>
      <c r="CO2431" s="104"/>
      <c r="HG2431" s="107"/>
    </row>
    <row r="2432" spans="80:215" x14ac:dyDescent="0.2">
      <c r="CB2432" s="104"/>
      <c r="CC2432" s="104"/>
      <c r="CG2432" s="104"/>
      <c r="CH2432" s="104"/>
      <c r="CL2432" s="104"/>
      <c r="CN2432" s="104"/>
      <c r="CO2432" s="104"/>
      <c r="HG2432" s="107"/>
    </row>
    <row r="2433" spans="80:215" x14ac:dyDescent="0.2">
      <c r="CB2433" s="104"/>
      <c r="CC2433" s="104"/>
      <c r="CG2433" s="104"/>
      <c r="CH2433" s="104"/>
      <c r="CL2433" s="104"/>
      <c r="CN2433" s="104"/>
      <c r="CO2433" s="104"/>
      <c r="HG2433" s="107"/>
    </row>
    <row r="2434" spans="80:215" x14ac:dyDescent="0.2">
      <c r="CB2434" s="104"/>
      <c r="CC2434" s="104"/>
      <c r="CG2434" s="104"/>
      <c r="CH2434" s="104"/>
      <c r="CL2434" s="104"/>
      <c r="CN2434" s="104"/>
      <c r="CO2434" s="104"/>
      <c r="HG2434" s="107"/>
    </row>
    <row r="2435" spans="80:215" x14ac:dyDescent="0.2">
      <c r="CB2435" s="104"/>
      <c r="CC2435" s="104"/>
      <c r="CG2435" s="104"/>
      <c r="CH2435" s="104"/>
      <c r="CL2435" s="104"/>
      <c r="CN2435" s="104"/>
      <c r="CO2435" s="104"/>
      <c r="HG2435" s="107"/>
    </row>
    <row r="2436" spans="80:215" x14ac:dyDescent="0.2">
      <c r="CB2436" s="104"/>
      <c r="CC2436" s="104"/>
      <c r="CG2436" s="104"/>
      <c r="CH2436" s="104"/>
      <c r="CL2436" s="104"/>
      <c r="CN2436" s="104"/>
      <c r="CO2436" s="104"/>
      <c r="HG2436" s="107"/>
    </row>
    <row r="2437" spans="80:215" x14ac:dyDescent="0.2">
      <c r="CB2437" s="104"/>
      <c r="CC2437" s="104"/>
      <c r="CG2437" s="104"/>
      <c r="CH2437" s="104"/>
      <c r="CL2437" s="104"/>
      <c r="CN2437" s="104"/>
      <c r="CO2437" s="104"/>
      <c r="HG2437" s="107"/>
    </row>
    <row r="2438" spans="80:215" x14ac:dyDescent="0.2">
      <c r="CB2438" s="104"/>
      <c r="CC2438" s="104"/>
      <c r="CG2438" s="104"/>
      <c r="CH2438" s="104"/>
      <c r="CL2438" s="104"/>
      <c r="CN2438" s="104"/>
      <c r="CO2438" s="104"/>
      <c r="HG2438" s="107"/>
    </row>
    <row r="2439" spans="80:215" x14ac:dyDescent="0.2">
      <c r="CB2439" s="104"/>
      <c r="CC2439" s="104"/>
      <c r="CG2439" s="104"/>
      <c r="CH2439" s="104"/>
      <c r="CL2439" s="104"/>
      <c r="CN2439" s="104"/>
      <c r="CO2439" s="104"/>
      <c r="HG2439" s="107"/>
    </row>
    <row r="2440" spans="80:215" x14ac:dyDescent="0.2">
      <c r="CB2440" s="104"/>
      <c r="CC2440" s="104"/>
      <c r="CG2440" s="104"/>
      <c r="CH2440" s="104"/>
      <c r="CL2440" s="104"/>
      <c r="CN2440" s="104"/>
      <c r="CO2440" s="104"/>
      <c r="HG2440" s="107"/>
    </row>
    <row r="2441" spans="80:215" x14ac:dyDescent="0.2">
      <c r="CB2441" s="104"/>
      <c r="CC2441" s="104"/>
      <c r="CG2441" s="104"/>
      <c r="CH2441" s="104"/>
      <c r="CL2441" s="104"/>
      <c r="CN2441" s="104"/>
      <c r="CO2441" s="104"/>
      <c r="HG2441" s="107"/>
    </row>
    <row r="2442" spans="80:215" x14ac:dyDescent="0.2">
      <c r="CB2442" s="104"/>
      <c r="CC2442" s="104"/>
      <c r="CG2442" s="104"/>
      <c r="CH2442" s="104"/>
      <c r="CL2442" s="104"/>
      <c r="CN2442" s="104"/>
      <c r="CO2442" s="104"/>
      <c r="HG2442" s="107"/>
    </row>
    <row r="2443" spans="80:215" x14ac:dyDescent="0.2">
      <c r="CB2443" s="104"/>
      <c r="CC2443" s="104"/>
      <c r="CG2443" s="104"/>
      <c r="CH2443" s="104"/>
      <c r="CL2443" s="104"/>
      <c r="CN2443" s="104"/>
      <c r="CO2443" s="104"/>
      <c r="HG2443" s="107"/>
    </row>
    <row r="2444" spans="80:215" x14ac:dyDescent="0.2">
      <c r="CB2444" s="104"/>
      <c r="CC2444" s="104"/>
      <c r="CG2444" s="104"/>
      <c r="CH2444" s="104"/>
      <c r="CL2444" s="104"/>
      <c r="CN2444" s="104"/>
      <c r="CO2444" s="104"/>
      <c r="HG2444" s="107"/>
    </row>
    <row r="2445" spans="80:215" x14ac:dyDescent="0.2">
      <c r="CB2445" s="104"/>
      <c r="CC2445" s="104"/>
      <c r="CG2445" s="104"/>
      <c r="CH2445" s="104"/>
      <c r="CL2445" s="104"/>
      <c r="CN2445" s="104"/>
      <c r="CO2445" s="104"/>
      <c r="HG2445" s="107"/>
    </row>
    <row r="2446" spans="80:215" x14ac:dyDescent="0.2">
      <c r="CB2446" s="104"/>
      <c r="CC2446" s="104"/>
      <c r="CG2446" s="104"/>
      <c r="CH2446" s="104"/>
      <c r="CL2446" s="104"/>
      <c r="CN2446" s="104"/>
      <c r="CO2446" s="104"/>
      <c r="HG2446" s="107"/>
    </row>
    <row r="2447" spans="80:215" x14ac:dyDescent="0.2">
      <c r="CB2447" s="104"/>
      <c r="CC2447" s="104"/>
      <c r="CG2447" s="104"/>
      <c r="CH2447" s="104"/>
      <c r="CL2447" s="104"/>
      <c r="CN2447" s="104"/>
      <c r="CO2447" s="104"/>
      <c r="HG2447" s="107"/>
    </row>
    <row r="2448" spans="80:215" x14ac:dyDescent="0.2">
      <c r="CB2448" s="104"/>
      <c r="CC2448" s="104"/>
      <c r="CG2448" s="104"/>
      <c r="CH2448" s="104"/>
      <c r="CL2448" s="104"/>
      <c r="CN2448" s="104"/>
      <c r="CO2448" s="104"/>
      <c r="HG2448" s="107"/>
    </row>
    <row r="2449" spans="80:215" x14ac:dyDescent="0.2">
      <c r="CB2449" s="104"/>
      <c r="CC2449" s="104"/>
      <c r="CG2449" s="104"/>
      <c r="CH2449" s="104"/>
      <c r="CL2449" s="104"/>
      <c r="CN2449" s="104"/>
      <c r="CO2449" s="104"/>
      <c r="HG2449" s="107"/>
    </row>
    <row r="2450" spans="80:215" x14ac:dyDescent="0.2">
      <c r="CB2450" s="104"/>
      <c r="CC2450" s="104"/>
      <c r="CG2450" s="104"/>
      <c r="CH2450" s="104"/>
      <c r="CL2450" s="104"/>
      <c r="CN2450" s="104"/>
      <c r="CO2450" s="104"/>
      <c r="HG2450" s="107"/>
    </row>
    <row r="2451" spans="80:215" x14ac:dyDescent="0.2">
      <c r="CB2451" s="104"/>
      <c r="CC2451" s="104"/>
      <c r="CG2451" s="104"/>
      <c r="CH2451" s="104"/>
      <c r="CL2451" s="104"/>
      <c r="CN2451" s="104"/>
      <c r="CO2451" s="104"/>
      <c r="HG2451" s="107"/>
    </row>
    <row r="2452" spans="80:215" x14ac:dyDescent="0.2">
      <c r="CB2452" s="104"/>
      <c r="CC2452" s="104"/>
      <c r="CG2452" s="104"/>
      <c r="CH2452" s="104"/>
      <c r="CL2452" s="104"/>
      <c r="CN2452" s="104"/>
      <c r="CO2452" s="104"/>
      <c r="HG2452" s="107"/>
    </row>
    <row r="2453" spans="80:215" x14ac:dyDescent="0.2">
      <c r="CB2453" s="104"/>
      <c r="CC2453" s="104"/>
      <c r="CG2453" s="104"/>
      <c r="CH2453" s="104"/>
      <c r="CL2453" s="104"/>
      <c r="CN2453" s="104"/>
      <c r="CO2453" s="104"/>
      <c r="HG2453" s="107"/>
    </row>
    <row r="2454" spans="80:215" x14ac:dyDescent="0.2">
      <c r="CB2454" s="104"/>
      <c r="CC2454" s="104"/>
      <c r="CG2454" s="104"/>
      <c r="CH2454" s="104"/>
      <c r="CL2454" s="104"/>
      <c r="CN2454" s="104"/>
      <c r="CO2454" s="104"/>
      <c r="HG2454" s="107"/>
    </row>
    <row r="2455" spans="80:215" x14ac:dyDescent="0.2">
      <c r="CB2455" s="104"/>
      <c r="CC2455" s="104"/>
      <c r="CG2455" s="104"/>
      <c r="CH2455" s="104"/>
      <c r="CL2455" s="104"/>
      <c r="CN2455" s="104"/>
      <c r="CO2455" s="104"/>
      <c r="HG2455" s="107"/>
    </row>
    <row r="2456" spans="80:215" x14ac:dyDescent="0.2">
      <c r="CB2456" s="104"/>
      <c r="CC2456" s="104"/>
      <c r="CG2456" s="104"/>
      <c r="CH2456" s="104"/>
      <c r="CL2456" s="104"/>
      <c r="CN2456" s="104"/>
      <c r="CO2456" s="104"/>
      <c r="HG2456" s="107"/>
    </row>
    <row r="2457" spans="80:215" x14ac:dyDescent="0.2">
      <c r="CB2457" s="104"/>
      <c r="CC2457" s="104"/>
      <c r="CG2457" s="104"/>
      <c r="CH2457" s="104"/>
      <c r="CL2457" s="104"/>
      <c r="CN2457" s="104"/>
      <c r="CO2457" s="104"/>
      <c r="HG2457" s="107"/>
    </row>
    <row r="2458" spans="80:215" x14ac:dyDescent="0.2">
      <c r="CB2458" s="104"/>
      <c r="CC2458" s="104"/>
      <c r="CG2458" s="104"/>
      <c r="CH2458" s="104"/>
      <c r="CL2458" s="104"/>
      <c r="CN2458" s="104"/>
      <c r="CO2458" s="104"/>
      <c r="HG2458" s="107"/>
    </row>
    <row r="2459" spans="80:215" x14ac:dyDescent="0.2">
      <c r="CB2459" s="104"/>
      <c r="CC2459" s="104"/>
      <c r="CG2459" s="104"/>
      <c r="CH2459" s="104"/>
      <c r="CL2459" s="104"/>
      <c r="CN2459" s="104"/>
      <c r="CO2459" s="104"/>
      <c r="HG2459" s="107"/>
    </row>
    <row r="2460" spans="80:215" x14ac:dyDescent="0.2">
      <c r="CB2460" s="104"/>
      <c r="CC2460" s="104"/>
      <c r="CG2460" s="104"/>
      <c r="CH2460" s="104"/>
      <c r="CL2460" s="104"/>
      <c r="CN2460" s="104"/>
      <c r="CO2460" s="104"/>
      <c r="HG2460" s="107"/>
    </row>
    <row r="2461" spans="80:215" x14ac:dyDescent="0.2">
      <c r="CB2461" s="104"/>
      <c r="CC2461" s="104"/>
      <c r="CG2461" s="104"/>
      <c r="CH2461" s="104"/>
      <c r="CL2461" s="104"/>
      <c r="CN2461" s="104"/>
      <c r="CO2461" s="104"/>
      <c r="HG2461" s="107"/>
    </row>
    <row r="2462" spans="80:215" x14ac:dyDescent="0.2">
      <c r="CB2462" s="104"/>
      <c r="CC2462" s="104"/>
      <c r="CG2462" s="104"/>
      <c r="CH2462" s="104"/>
      <c r="CL2462" s="104"/>
      <c r="CN2462" s="104"/>
      <c r="CO2462" s="104"/>
      <c r="HG2462" s="107"/>
    </row>
    <row r="2463" spans="80:215" x14ac:dyDescent="0.2">
      <c r="CB2463" s="104"/>
      <c r="CC2463" s="104"/>
      <c r="CG2463" s="104"/>
      <c r="CH2463" s="104"/>
      <c r="CL2463" s="104"/>
      <c r="CN2463" s="104"/>
      <c r="CO2463" s="104"/>
      <c r="HG2463" s="107"/>
    </row>
    <row r="2464" spans="80:215" x14ac:dyDescent="0.2">
      <c r="CB2464" s="104"/>
      <c r="CC2464" s="104"/>
      <c r="CG2464" s="104"/>
      <c r="CH2464" s="104"/>
      <c r="CL2464" s="104"/>
      <c r="CN2464" s="104"/>
      <c r="CO2464" s="104"/>
      <c r="HG2464" s="107"/>
    </row>
    <row r="2465" spans="80:215" x14ac:dyDescent="0.2">
      <c r="CB2465" s="104"/>
      <c r="CC2465" s="104"/>
      <c r="CG2465" s="104"/>
      <c r="CH2465" s="104"/>
      <c r="CL2465" s="104"/>
      <c r="CN2465" s="104"/>
      <c r="CO2465" s="104"/>
      <c r="HG2465" s="107"/>
    </row>
    <row r="2466" spans="80:215" x14ac:dyDescent="0.2">
      <c r="CB2466" s="104"/>
      <c r="CC2466" s="104"/>
      <c r="CG2466" s="104"/>
      <c r="CH2466" s="104"/>
      <c r="CL2466" s="104"/>
      <c r="CN2466" s="104"/>
      <c r="CO2466" s="104"/>
      <c r="HG2466" s="107"/>
    </row>
    <row r="2467" spans="80:215" x14ac:dyDescent="0.2">
      <c r="CB2467" s="104"/>
      <c r="CC2467" s="104"/>
      <c r="CG2467" s="104"/>
      <c r="CH2467" s="104"/>
      <c r="CL2467" s="104"/>
      <c r="CN2467" s="104"/>
      <c r="CO2467" s="104"/>
      <c r="HG2467" s="107"/>
    </row>
    <row r="2468" spans="80:215" x14ac:dyDescent="0.2">
      <c r="CB2468" s="104"/>
      <c r="CC2468" s="104"/>
      <c r="CG2468" s="104"/>
      <c r="CH2468" s="104"/>
      <c r="CL2468" s="104"/>
      <c r="CN2468" s="104"/>
      <c r="CO2468" s="104"/>
      <c r="HG2468" s="107"/>
    </row>
    <row r="2469" spans="80:215" x14ac:dyDescent="0.2">
      <c r="CB2469" s="104"/>
      <c r="CC2469" s="104"/>
      <c r="CG2469" s="104"/>
      <c r="CH2469" s="104"/>
      <c r="CL2469" s="104"/>
      <c r="CN2469" s="104"/>
      <c r="CO2469" s="104"/>
      <c r="HG2469" s="107"/>
    </row>
    <row r="2470" spans="80:215" x14ac:dyDescent="0.2">
      <c r="CB2470" s="104"/>
      <c r="CC2470" s="104"/>
      <c r="CG2470" s="104"/>
      <c r="CH2470" s="104"/>
      <c r="CL2470" s="104"/>
      <c r="CN2470" s="104"/>
      <c r="CO2470" s="104"/>
      <c r="HG2470" s="107"/>
    </row>
    <row r="2471" spans="80:215" x14ac:dyDescent="0.2">
      <c r="CB2471" s="104"/>
      <c r="CC2471" s="104"/>
      <c r="CG2471" s="104"/>
      <c r="CH2471" s="104"/>
      <c r="CL2471" s="104"/>
      <c r="CN2471" s="104"/>
      <c r="CO2471" s="104"/>
      <c r="HG2471" s="107"/>
    </row>
    <row r="2472" spans="80:215" x14ac:dyDescent="0.2">
      <c r="CB2472" s="104"/>
      <c r="CC2472" s="104"/>
      <c r="CG2472" s="104"/>
      <c r="CH2472" s="104"/>
      <c r="CL2472" s="104"/>
      <c r="CN2472" s="104"/>
      <c r="CO2472" s="104"/>
      <c r="HG2472" s="107"/>
    </row>
    <row r="2473" spans="80:215" x14ac:dyDescent="0.2">
      <c r="CB2473" s="104"/>
      <c r="CC2473" s="104"/>
      <c r="CG2473" s="104"/>
      <c r="CH2473" s="104"/>
      <c r="CL2473" s="104"/>
      <c r="CN2473" s="104"/>
      <c r="CO2473" s="104"/>
      <c r="HG2473" s="107"/>
    </row>
    <row r="2474" spans="80:215" x14ac:dyDescent="0.2">
      <c r="CB2474" s="104"/>
      <c r="CC2474" s="104"/>
      <c r="CG2474" s="104"/>
      <c r="CH2474" s="104"/>
      <c r="CL2474" s="104"/>
      <c r="CN2474" s="104"/>
      <c r="CO2474" s="104"/>
      <c r="HG2474" s="107"/>
    </row>
    <row r="2475" spans="80:215" x14ac:dyDescent="0.2">
      <c r="CB2475" s="104"/>
      <c r="CC2475" s="104"/>
      <c r="CG2475" s="104"/>
      <c r="CH2475" s="104"/>
      <c r="CL2475" s="104"/>
      <c r="CN2475" s="104"/>
      <c r="CO2475" s="104"/>
      <c r="HG2475" s="107"/>
    </row>
    <row r="2476" spans="80:215" x14ac:dyDescent="0.2">
      <c r="CB2476" s="104"/>
      <c r="CC2476" s="104"/>
      <c r="CG2476" s="104"/>
      <c r="CH2476" s="104"/>
      <c r="CL2476" s="104"/>
      <c r="CN2476" s="104"/>
      <c r="CO2476" s="104"/>
      <c r="HG2476" s="107"/>
    </row>
    <row r="2477" spans="80:215" x14ac:dyDescent="0.2">
      <c r="CB2477" s="104"/>
      <c r="CC2477" s="104"/>
      <c r="CG2477" s="104"/>
      <c r="CH2477" s="104"/>
      <c r="CL2477" s="104"/>
      <c r="CN2477" s="104"/>
      <c r="CO2477" s="104"/>
      <c r="HG2477" s="107"/>
    </row>
    <row r="2478" spans="80:215" x14ac:dyDescent="0.2">
      <c r="CB2478" s="104"/>
      <c r="CC2478" s="104"/>
      <c r="CG2478" s="104"/>
      <c r="CH2478" s="104"/>
      <c r="CL2478" s="104"/>
      <c r="CN2478" s="104"/>
      <c r="CO2478" s="104"/>
      <c r="HG2478" s="107"/>
    </row>
    <row r="2479" spans="80:215" x14ac:dyDescent="0.2">
      <c r="CB2479" s="104"/>
      <c r="CC2479" s="104"/>
      <c r="CG2479" s="104"/>
      <c r="CH2479" s="104"/>
      <c r="CL2479" s="104"/>
      <c r="CN2479" s="104"/>
      <c r="CO2479" s="104"/>
      <c r="HG2479" s="107"/>
    </row>
    <row r="2480" spans="80:215" x14ac:dyDescent="0.2">
      <c r="CB2480" s="104"/>
      <c r="CC2480" s="104"/>
      <c r="CG2480" s="104"/>
      <c r="CH2480" s="104"/>
      <c r="CL2480" s="104"/>
      <c r="CN2480" s="104"/>
      <c r="CO2480" s="104"/>
      <c r="HG2480" s="107"/>
    </row>
    <row r="2481" spans="80:215" x14ac:dyDescent="0.2">
      <c r="CB2481" s="104"/>
      <c r="CC2481" s="104"/>
      <c r="CG2481" s="104"/>
      <c r="CH2481" s="104"/>
      <c r="CL2481" s="104"/>
      <c r="CN2481" s="104"/>
      <c r="CO2481" s="104"/>
      <c r="HG2481" s="107"/>
    </row>
    <row r="2482" spans="80:215" x14ac:dyDescent="0.2">
      <c r="CB2482" s="104"/>
      <c r="CC2482" s="104"/>
      <c r="CG2482" s="104"/>
      <c r="CH2482" s="104"/>
      <c r="CL2482" s="104"/>
      <c r="CN2482" s="104"/>
      <c r="CO2482" s="104"/>
      <c r="HG2482" s="107"/>
    </row>
    <row r="2483" spans="80:215" x14ac:dyDescent="0.2">
      <c r="CB2483" s="104"/>
      <c r="CC2483" s="104"/>
      <c r="CG2483" s="104"/>
      <c r="CH2483" s="104"/>
      <c r="CL2483" s="104"/>
      <c r="CN2483" s="104"/>
      <c r="CO2483" s="104"/>
      <c r="HG2483" s="107"/>
    </row>
    <row r="2484" spans="80:215" x14ac:dyDescent="0.2">
      <c r="CB2484" s="104"/>
      <c r="CC2484" s="104"/>
      <c r="CG2484" s="104"/>
      <c r="CH2484" s="104"/>
      <c r="CL2484" s="104"/>
      <c r="CN2484" s="104"/>
      <c r="CO2484" s="104"/>
      <c r="HG2484" s="107"/>
    </row>
    <row r="2485" spans="80:215" x14ac:dyDescent="0.2">
      <c r="CB2485" s="104"/>
      <c r="CC2485" s="104"/>
      <c r="CG2485" s="104"/>
      <c r="CH2485" s="104"/>
      <c r="CL2485" s="104"/>
      <c r="CN2485" s="104"/>
      <c r="CO2485" s="104"/>
      <c r="HG2485" s="107"/>
    </row>
    <row r="2486" spans="80:215" x14ac:dyDescent="0.2">
      <c r="CB2486" s="104"/>
      <c r="CC2486" s="104"/>
      <c r="CG2486" s="104"/>
      <c r="CH2486" s="104"/>
      <c r="CL2486" s="104"/>
      <c r="CN2486" s="104"/>
      <c r="CO2486" s="104"/>
      <c r="HG2486" s="107"/>
    </row>
    <row r="2487" spans="80:215" x14ac:dyDescent="0.2">
      <c r="CB2487" s="104"/>
      <c r="CC2487" s="104"/>
      <c r="CG2487" s="104"/>
      <c r="CH2487" s="104"/>
      <c r="CL2487" s="104"/>
      <c r="CN2487" s="104"/>
      <c r="CO2487" s="104"/>
      <c r="HG2487" s="107"/>
    </row>
    <row r="2488" spans="80:215" x14ac:dyDescent="0.2">
      <c r="CB2488" s="104"/>
      <c r="CC2488" s="104"/>
      <c r="CG2488" s="104"/>
      <c r="CH2488" s="104"/>
      <c r="CL2488" s="104"/>
      <c r="CN2488" s="104"/>
      <c r="CO2488" s="104"/>
      <c r="HG2488" s="107"/>
    </row>
    <row r="2489" spans="80:215" x14ac:dyDescent="0.2">
      <c r="CB2489" s="104"/>
      <c r="CC2489" s="104"/>
      <c r="CG2489" s="104"/>
      <c r="CH2489" s="104"/>
      <c r="CL2489" s="104"/>
      <c r="CN2489" s="104"/>
      <c r="CO2489" s="104"/>
      <c r="HG2489" s="107"/>
    </row>
    <row r="2490" spans="80:215" x14ac:dyDescent="0.2">
      <c r="CB2490" s="104"/>
      <c r="CC2490" s="104"/>
      <c r="CG2490" s="104"/>
      <c r="CH2490" s="104"/>
      <c r="CL2490" s="104"/>
      <c r="CN2490" s="104"/>
      <c r="CO2490" s="104"/>
      <c r="HG2490" s="107"/>
    </row>
    <row r="2491" spans="80:215" x14ac:dyDescent="0.2">
      <c r="CB2491" s="104"/>
      <c r="CC2491" s="104"/>
      <c r="CG2491" s="104"/>
      <c r="CH2491" s="104"/>
      <c r="CL2491" s="104"/>
      <c r="CN2491" s="104"/>
      <c r="CO2491" s="104"/>
      <c r="HG2491" s="107"/>
    </row>
    <row r="2492" spans="80:215" x14ac:dyDescent="0.2">
      <c r="CB2492" s="104"/>
      <c r="CC2492" s="104"/>
      <c r="CG2492" s="104"/>
      <c r="CH2492" s="104"/>
      <c r="CL2492" s="104"/>
      <c r="CN2492" s="104"/>
      <c r="CO2492" s="104"/>
      <c r="HG2492" s="107"/>
    </row>
    <row r="2493" spans="80:215" x14ac:dyDescent="0.2">
      <c r="CB2493" s="104"/>
      <c r="CC2493" s="104"/>
      <c r="CG2493" s="104"/>
      <c r="CH2493" s="104"/>
      <c r="CL2493" s="104"/>
      <c r="CN2493" s="104"/>
      <c r="CO2493" s="104"/>
      <c r="HG2493" s="107"/>
    </row>
    <row r="2494" spans="80:215" x14ac:dyDescent="0.2">
      <c r="CB2494" s="104"/>
      <c r="CC2494" s="104"/>
      <c r="CG2494" s="104"/>
      <c r="CH2494" s="104"/>
      <c r="CL2494" s="104"/>
      <c r="CN2494" s="104"/>
      <c r="CO2494" s="104"/>
      <c r="HG2494" s="107"/>
    </row>
    <row r="2495" spans="80:215" x14ac:dyDescent="0.2">
      <c r="CB2495" s="104"/>
      <c r="CC2495" s="104"/>
      <c r="CG2495" s="104"/>
      <c r="CH2495" s="104"/>
      <c r="CL2495" s="104"/>
      <c r="CN2495" s="104"/>
      <c r="CO2495" s="104"/>
      <c r="HG2495" s="107"/>
    </row>
    <row r="2496" spans="80:215" x14ac:dyDescent="0.2">
      <c r="CB2496" s="104"/>
      <c r="CC2496" s="104"/>
      <c r="CG2496" s="104"/>
      <c r="CH2496" s="104"/>
      <c r="CL2496" s="104"/>
      <c r="CN2496" s="104"/>
      <c r="CO2496" s="104"/>
      <c r="HG2496" s="107"/>
    </row>
    <row r="2497" spans="80:215" x14ac:dyDescent="0.2">
      <c r="CB2497" s="104"/>
      <c r="CC2497" s="104"/>
      <c r="CG2497" s="104"/>
      <c r="CH2497" s="104"/>
      <c r="CL2497" s="104"/>
      <c r="CN2497" s="104"/>
      <c r="CO2497" s="104"/>
      <c r="HG2497" s="107"/>
    </row>
    <row r="2498" spans="80:215" x14ac:dyDescent="0.2">
      <c r="CB2498" s="104"/>
      <c r="CC2498" s="104"/>
      <c r="CG2498" s="104"/>
      <c r="CH2498" s="104"/>
      <c r="CL2498" s="104"/>
      <c r="CN2498" s="104"/>
      <c r="CO2498" s="104"/>
      <c r="HG2498" s="107"/>
    </row>
    <row r="2499" spans="80:215" x14ac:dyDescent="0.2">
      <c r="CB2499" s="104"/>
      <c r="CC2499" s="104"/>
      <c r="CG2499" s="104"/>
      <c r="CH2499" s="104"/>
      <c r="CL2499" s="104"/>
      <c r="CN2499" s="104"/>
      <c r="CO2499" s="104"/>
      <c r="HG2499" s="107"/>
    </row>
    <row r="2500" spans="80:215" x14ac:dyDescent="0.2">
      <c r="CB2500" s="104"/>
      <c r="CC2500" s="104"/>
      <c r="CG2500" s="104"/>
      <c r="CH2500" s="104"/>
      <c r="CL2500" s="104"/>
      <c r="CN2500" s="104"/>
      <c r="CO2500" s="104"/>
      <c r="HG2500" s="107"/>
    </row>
    <row r="2501" spans="80:215" x14ac:dyDescent="0.2">
      <c r="CB2501" s="104"/>
      <c r="CC2501" s="104"/>
      <c r="CG2501" s="104"/>
      <c r="CH2501" s="104"/>
      <c r="CL2501" s="104"/>
      <c r="CN2501" s="104"/>
      <c r="CO2501" s="104"/>
      <c r="HG2501" s="107"/>
    </row>
    <row r="2502" spans="80:215" x14ac:dyDescent="0.2">
      <c r="CB2502" s="104"/>
      <c r="CC2502" s="104"/>
      <c r="CG2502" s="104"/>
      <c r="CH2502" s="104"/>
      <c r="CL2502" s="104"/>
      <c r="CN2502" s="104"/>
      <c r="CO2502" s="104"/>
      <c r="HG2502" s="107"/>
    </row>
    <row r="2503" spans="80:215" x14ac:dyDescent="0.2">
      <c r="CB2503" s="104"/>
      <c r="CC2503" s="104"/>
      <c r="CG2503" s="104"/>
      <c r="CH2503" s="104"/>
      <c r="CL2503" s="104"/>
      <c r="CN2503" s="104"/>
      <c r="CO2503" s="104"/>
      <c r="HG2503" s="107"/>
    </row>
    <row r="2504" spans="80:215" x14ac:dyDescent="0.2">
      <c r="CB2504" s="104"/>
      <c r="CC2504" s="104"/>
      <c r="CG2504" s="104"/>
      <c r="CH2504" s="104"/>
      <c r="CL2504" s="104"/>
      <c r="CN2504" s="104"/>
      <c r="CO2504" s="104"/>
      <c r="HG2504" s="107"/>
    </row>
    <row r="2505" spans="80:215" x14ac:dyDescent="0.2">
      <c r="CB2505" s="104"/>
      <c r="CC2505" s="104"/>
      <c r="CG2505" s="104"/>
      <c r="CH2505" s="104"/>
      <c r="CL2505" s="104"/>
      <c r="CN2505" s="104"/>
      <c r="CO2505" s="104"/>
      <c r="HG2505" s="107"/>
    </row>
    <row r="2506" spans="80:215" x14ac:dyDescent="0.2">
      <c r="CB2506" s="104"/>
      <c r="CC2506" s="104"/>
      <c r="CG2506" s="104"/>
      <c r="CH2506" s="104"/>
      <c r="CL2506" s="104"/>
      <c r="CN2506" s="104"/>
      <c r="CO2506" s="104"/>
      <c r="HG2506" s="107"/>
    </row>
    <row r="2507" spans="80:215" x14ac:dyDescent="0.2">
      <c r="CB2507" s="104"/>
      <c r="CC2507" s="104"/>
      <c r="CG2507" s="104"/>
      <c r="CH2507" s="104"/>
      <c r="CL2507" s="104"/>
      <c r="CN2507" s="104"/>
      <c r="CO2507" s="104"/>
      <c r="HG2507" s="107"/>
    </row>
    <row r="2508" spans="80:215" x14ac:dyDescent="0.2">
      <c r="CB2508" s="104"/>
      <c r="CC2508" s="104"/>
      <c r="CG2508" s="104"/>
      <c r="CH2508" s="104"/>
      <c r="CL2508" s="104"/>
      <c r="CN2508" s="104"/>
      <c r="CO2508" s="104"/>
      <c r="HG2508" s="107"/>
    </row>
    <row r="2509" spans="80:215" x14ac:dyDescent="0.2">
      <c r="CB2509" s="104"/>
      <c r="CC2509" s="104"/>
      <c r="CG2509" s="104"/>
      <c r="CH2509" s="104"/>
      <c r="CL2509" s="104"/>
      <c r="CN2509" s="104"/>
      <c r="CO2509" s="104"/>
      <c r="HG2509" s="107"/>
    </row>
    <row r="2510" spans="80:215" x14ac:dyDescent="0.2">
      <c r="CB2510" s="104"/>
      <c r="CC2510" s="104"/>
      <c r="CG2510" s="104"/>
      <c r="CH2510" s="104"/>
      <c r="CL2510" s="104"/>
      <c r="CN2510" s="104"/>
      <c r="CO2510" s="104"/>
      <c r="HG2510" s="107"/>
    </row>
    <row r="2511" spans="80:215" x14ac:dyDescent="0.2">
      <c r="CB2511" s="104"/>
      <c r="CC2511" s="104"/>
      <c r="CG2511" s="104"/>
      <c r="CH2511" s="104"/>
      <c r="CL2511" s="104"/>
      <c r="CN2511" s="104"/>
      <c r="CO2511" s="104"/>
      <c r="HG2511" s="107"/>
    </row>
    <row r="2512" spans="80:215" x14ac:dyDescent="0.2">
      <c r="CB2512" s="104"/>
      <c r="CC2512" s="104"/>
      <c r="CG2512" s="104"/>
      <c r="CH2512" s="104"/>
      <c r="CL2512" s="104"/>
      <c r="CN2512" s="104"/>
      <c r="CO2512" s="104"/>
      <c r="HG2512" s="107"/>
    </row>
    <row r="2513" spans="80:215" x14ac:dyDescent="0.2">
      <c r="CB2513" s="104"/>
      <c r="CC2513" s="104"/>
      <c r="CG2513" s="104"/>
      <c r="CH2513" s="104"/>
      <c r="CL2513" s="104"/>
      <c r="CN2513" s="104"/>
      <c r="CO2513" s="104"/>
      <c r="HG2513" s="107"/>
    </row>
    <row r="2514" spans="80:215" x14ac:dyDescent="0.2">
      <c r="CB2514" s="104"/>
      <c r="CC2514" s="104"/>
      <c r="CG2514" s="104"/>
      <c r="CH2514" s="104"/>
      <c r="CL2514" s="104"/>
      <c r="CN2514" s="104"/>
      <c r="CO2514" s="104"/>
      <c r="HG2514" s="107"/>
    </row>
    <row r="2515" spans="80:215" x14ac:dyDescent="0.2">
      <c r="CB2515" s="104"/>
      <c r="CC2515" s="104"/>
      <c r="CG2515" s="104"/>
      <c r="CH2515" s="104"/>
      <c r="CL2515" s="104"/>
      <c r="CN2515" s="104"/>
      <c r="CO2515" s="104"/>
      <c r="HG2515" s="107"/>
    </row>
    <row r="2516" spans="80:215" x14ac:dyDescent="0.2">
      <c r="CB2516" s="104"/>
      <c r="CC2516" s="104"/>
      <c r="CG2516" s="104"/>
      <c r="CH2516" s="104"/>
      <c r="CL2516" s="104"/>
      <c r="CN2516" s="104"/>
      <c r="CO2516" s="104"/>
      <c r="HG2516" s="107"/>
    </row>
    <row r="2517" spans="80:215" x14ac:dyDescent="0.2">
      <c r="CB2517" s="104"/>
      <c r="CC2517" s="104"/>
      <c r="CG2517" s="104"/>
      <c r="CH2517" s="104"/>
      <c r="CL2517" s="104"/>
      <c r="CN2517" s="104"/>
      <c r="CO2517" s="104"/>
      <c r="HG2517" s="107"/>
    </row>
    <row r="2518" spans="80:215" x14ac:dyDescent="0.2">
      <c r="CB2518" s="104"/>
      <c r="CC2518" s="104"/>
      <c r="CG2518" s="104"/>
      <c r="CH2518" s="104"/>
      <c r="CL2518" s="104"/>
      <c r="CN2518" s="104"/>
      <c r="CO2518" s="104"/>
      <c r="HG2518" s="107"/>
    </row>
    <row r="2519" spans="80:215" x14ac:dyDescent="0.2">
      <c r="CB2519" s="104"/>
      <c r="CC2519" s="104"/>
      <c r="CG2519" s="104"/>
      <c r="CH2519" s="104"/>
      <c r="CL2519" s="104"/>
      <c r="CN2519" s="104"/>
      <c r="CO2519" s="104"/>
      <c r="HG2519" s="107"/>
    </row>
    <row r="2520" spans="80:215" x14ac:dyDescent="0.2">
      <c r="CB2520" s="104"/>
      <c r="CC2520" s="104"/>
      <c r="CG2520" s="104"/>
      <c r="CH2520" s="104"/>
      <c r="CL2520" s="104"/>
      <c r="CN2520" s="104"/>
      <c r="CO2520" s="104"/>
      <c r="HG2520" s="107"/>
    </row>
    <row r="2521" spans="80:215" x14ac:dyDescent="0.2">
      <c r="CB2521" s="104"/>
      <c r="CC2521" s="104"/>
      <c r="CG2521" s="104"/>
      <c r="CH2521" s="104"/>
      <c r="CL2521" s="104"/>
      <c r="CN2521" s="104"/>
      <c r="CO2521" s="104"/>
      <c r="HG2521" s="107"/>
    </row>
    <row r="2522" spans="80:215" x14ac:dyDescent="0.2">
      <c r="CB2522" s="104"/>
      <c r="CC2522" s="104"/>
      <c r="CG2522" s="104"/>
      <c r="CH2522" s="104"/>
      <c r="CL2522" s="104"/>
      <c r="CN2522" s="104"/>
      <c r="CO2522" s="104"/>
      <c r="HG2522" s="107"/>
    </row>
    <row r="2523" spans="80:215" x14ac:dyDescent="0.2">
      <c r="CB2523" s="104"/>
      <c r="CC2523" s="104"/>
      <c r="CG2523" s="104"/>
      <c r="CH2523" s="104"/>
      <c r="CL2523" s="104"/>
      <c r="CN2523" s="104"/>
      <c r="CO2523" s="104"/>
      <c r="HG2523" s="107"/>
    </row>
    <row r="2524" spans="80:215" x14ac:dyDescent="0.2">
      <c r="CB2524" s="104"/>
      <c r="CC2524" s="104"/>
      <c r="CG2524" s="104"/>
      <c r="CH2524" s="104"/>
      <c r="CL2524" s="104"/>
      <c r="CN2524" s="104"/>
      <c r="CO2524" s="104"/>
      <c r="HG2524" s="107"/>
    </row>
    <row r="2525" spans="80:215" x14ac:dyDescent="0.2">
      <c r="CB2525" s="104"/>
      <c r="CC2525" s="104"/>
      <c r="CG2525" s="104"/>
      <c r="CH2525" s="104"/>
      <c r="CL2525" s="104"/>
      <c r="CN2525" s="104"/>
      <c r="CO2525" s="104"/>
      <c r="HG2525" s="107"/>
    </row>
    <row r="2526" spans="80:215" x14ac:dyDescent="0.2">
      <c r="CB2526" s="104"/>
      <c r="CC2526" s="104"/>
      <c r="CG2526" s="104"/>
      <c r="CH2526" s="104"/>
      <c r="CL2526" s="104"/>
      <c r="CN2526" s="104"/>
      <c r="CO2526" s="104"/>
      <c r="HG2526" s="107"/>
    </row>
    <row r="2527" spans="80:215" x14ac:dyDescent="0.2">
      <c r="CB2527" s="104"/>
      <c r="CC2527" s="104"/>
      <c r="CG2527" s="104"/>
      <c r="CH2527" s="104"/>
      <c r="CL2527" s="104"/>
      <c r="CN2527" s="104"/>
      <c r="CO2527" s="104"/>
      <c r="HG2527" s="107"/>
    </row>
    <row r="2528" spans="80:215" x14ac:dyDescent="0.2">
      <c r="CB2528" s="104"/>
      <c r="CC2528" s="104"/>
      <c r="CG2528" s="104"/>
      <c r="CH2528" s="104"/>
      <c r="CL2528" s="104"/>
      <c r="CN2528" s="104"/>
      <c r="CO2528" s="104"/>
      <c r="HG2528" s="107"/>
    </row>
    <row r="2529" spans="80:215" x14ac:dyDescent="0.2">
      <c r="CB2529" s="104"/>
      <c r="CC2529" s="104"/>
      <c r="CG2529" s="104"/>
      <c r="CH2529" s="104"/>
      <c r="CL2529" s="104"/>
      <c r="CN2529" s="104"/>
      <c r="CO2529" s="104"/>
      <c r="HG2529" s="107"/>
    </row>
    <row r="2530" spans="80:215" x14ac:dyDescent="0.2">
      <c r="CB2530" s="104"/>
      <c r="CC2530" s="104"/>
      <c r="CG2530" s="104"/>
      <c r="CH2530" s="104"/>
      <c r="CL2530" s="104"/>
      <c r="CN2530" s="104"/>
      <c r="CO2530" s="104"/>
      <c r="HG2530" s="107"/>
    </row>
    <row r="2531" spans="80:215" x14ac:dyDescent="0.2">
      <c r="CB2531" s="104"/>
      <c r="CC2531" s="104"/>
      <c r="CG2531" s="104"/>
      <c r="CH2531" s="104"/>
      <c r="CL2531" s="104"/>
      <c r="CN2531" s="104"/>
      <c r="CO2531" s="104"/>
      <c r="HG2531" s="107"/>
    </row>
    <row r="2532" spans="80:215" x14ac:dyDescent="0.2">
      <c r="CB2532" s="104"/>
      <c r="CC2532" s="104"/>
      <c r="CG2532" s="104"/>
      <c r="CH2532" s="104"/>
      <c r="CL2532" s="104"/>
      <c r="CN2532" s="104"/>
      <c r="CO2532" s="104"/>
      <c r="HG2532" s="107"/>
    </row>
    <row r="2533" spans="80:215" x14ac:dyDescent="0.2">
      <c r="CB2533" s="104"/>
      <c r="CC2533" s="104"/>
      <c r="CG2533" s="104"/>
      <c r="CH2533" s="104"/>
      <c r="CL2533" s="104"/>
      <c r="CN2533" s="104"/>
      <c r="CO2533" s="104"/>
      <c r="HG2533" s="107"/>
    </row>
    <row r="2534" spans="80:215" x14ac:dyDescent="0.2">
      <c r="CB2534" s="104"/>
      <c r="CC2534" s="104"/>
      <c r="CG2534" s="104"/>
      <c r="CH2534" s="104"/>
      <c r="CL2534" s="104"/>
      <c r="CN2534" s="104"/>
      <c r="CO2534" s="104"/>
      <c r="HG2534" s="107"/>
    </row>
    <row r="2535" spans="80:215" x14ac:dyDescent="0.2">
      <c r="CB2535" s="104"/>
      <c r="CC2535" s="104"/>
      <c r="CG2535" s="104"/>
      <c r="CH2535" s="104"/>
      <c r="CL2535" s="104"/>
      <c r="CN2535" s="104"/>
      <c r="CO2535" s="104"/>
      <c r="HG2535" s="107"/>
    </row>
    <row r="2536" spans="80:215" x14ac:dyDescent="0.2">
      <c r="CB2536" s="104"/>
      <c r="CC2536" s="104"/>
      <c r="CG2536" s="104"/>
      <c r="CH2536" s="104"/>
      <c r="CL2536" s="104"/>
      <c r="CN2536" s="104"/>
      <c r="CO2536" s="104"/>
      <c r="HG2536" s="107"/>
    </row>
    <row r="2537" spans="80:215" x14ac:dyDescent="0.2">
      <c r="CB2537" s="104"/>
      <c r="CC2537" s="104"/>
      <c r="CG2537" s="104"/>
      <c r="CH2537" s="104"/>
      <c r="CL2537" s="104"/>
      <c r="CN2537" s="104"/>
      <c r="CO2537" s="104"/>
      <c r="HG2537" s="107"/>
    </row>
    <row r="2538" spans="80:215" x14ac:dyDescent="0.2">
      <c r="CB2538" s="104"/>
      <c r="CC2538" s="104"/>
      <c r="CG2538" s="104"/>
      <c r="CH2538" s="104"/>
      <c r="CL2538" s="104"/>
      <c r="CN2538" s="104"/>
      <c r="CO2538" s="104"/>
      <c r="HG2538" s="107"/>
    </row>
    <row r="2539" spans="80:215" x14ac:dyDescent="0.2">
      <c r="CB2539" s="104"/>
      <c r="CC2539" s="104"/>
      <c r="CG2539" s="104"/>
      <c r="CH2539" s="104"/>
      <c r="CL2539" s="104"/>
      <c r="CN2539" s="104"/>
      <c r="CO2539" s="104"/>
      <c r="HG2539" s="107"/>
    </row>
    <row r="2540" spans="80:215" x14ac:dyDescent="0.2">
      <c r="CB2540" s="104"/>
      <c r="CC2540" s="104"/>
      <c r="CG2540" s="104"/>
      <c r="CH2540" s="104"/>
      <c r="CL2540" s="104"/>
      <c r="CN2540" s="104"/>
      <c r="CO2540" s="104"/>
      <c r="HG2540" s="107"/>
    </row>
    <row r="2541" spans="80:215" x14ac:dyDescent="0.2">
      <c r="CB2541" s="104"/>
      <c r="CC2541" s="104"/>
      <c r="CG2541" s="104"/>
      <c r="CH2541" s="104"/>
      <c r="CL2541" s="104"/>
      <c r="CN2541" s="104"/>
      <c r="CO2541" s="104"/>
      <c r="HG2541" s="107"/>
    </row>
    <row r="2542" spans="80:215" x14ac:dyDescent="0.2">
      <c r="CB2542" s="104"/>
      <c r="CC2542" s="104"/>
      <c r="CG2542" s="104"/>
      <c r="CH2542" s="104"/>
      <c r="CL2542" s="104"/>
      <c r="CN2542" s="104"/>
      <c r="CO2542" s="104"/>
      <c r="HG2542" s="107"/>
    </row>
    <row r="2543" spans="80:215" x14ac:dyDescent="0.2">
      <c r="CB2543" s="104"/>
      <c r="CC2543" s="104"/>
      <c r="CG2543" s="104"/>
      <c r="CH2543" s="104"/>
      <c r="CL2543" s="104"/>
      <c r="CN2543" s="104"/>
      <c r="CO2543" s="104"/>
      <c r="HG2543" s="107"/>
    </row>
    <row r="2544" spans="80:215" x14ac:dyDescent="0.2">
      <c r="CB2544" s="104"/>
      <c r="CC2544" s="104"/>
      <c r="CG2544" s="104"/>
      <c r="CH2544" s="104"/>
      <c r="CL2544" s="104"/>
      <c r="CN2544" s="104"/>
      <c r="CO2544" s="104"/>
      <c r="HG2544" s="107"/>
    </row>
    <row r="2545" spans="80:215" x14ac:dyDescent="0.2">
      <c r="CB2545" s="104"/>
      <c r="CC2545" s="104"/>
      <c r="CG2545" s="104"/>
      <c r="CH2545" s="104"/>
      <c r="CL2545" s="104"/>
      <c r="CN2545" s="104"/>
      <c r="CO2545" s="104"/>
      <c r="HG2545" s="107"/>
    </row>
    <row r="2546" spans="80:215" x14ac:dyDescent="0.2">
      <c r="CB2546" s="104"/>
      <c r="CC2546" s="104"/>
      <c r="CG2546" s="104"/>
      <c r="CH2546" s="104"/>
      <c r="CL2546" s="104"/>
      <c r="CN2546" s="104"/>
      <c r="CO2546" s="104"/>
      <c r="HG2546" s="107"/>
    </row>
    <row r="2547" spans="80:215" x14ac:dyDescent="0.2">
      <c r="CB2547" s="104"/>
      <c r="CC2547" s="104"/>
      <c r="CG2547" s="104"/>
      <c r="CH2547" s="104"/>
      <c r="CL2547" s="104"/>
      <c r="CN2547" s="104"/>
      <c r="CO2547" s="104"/>
      <c r="HG2547" s="107"/>
    </row>
    <row r="2548" spans="80:215" x14ac:dyDescent="0.2">
      <c r="CB2548" s="104"/>
      <c r="CC2548" s="104"/>
      <c r="CG2548" s="104"/>
      <c r="CH2548" s="104"/>
      <c r="CL2548" s="104"/>
      <c r="CN2548" s="104"/>
      <c r="CO2548" s="104"/>
      <c r="HG2548" s="107"/>
    </row>
    <row r="2549" spans="80:215" x14ac:dyDescent="0.2">
      <c r="CB2549" s="104"/>
      <c r="CC2549" s="104"/>
      <c r="CG2549" s="104"/>
      <c r="CH2549" s="104"/>
      <c r="CL2549" s="104"/>
      <c r="CN2549" s="104"/>
      <c r="CO2549" s="104"/>
      <c r="HG2549" s="107"/>
    </row>
    <row r="2550" spans="80:215" x14ac:dyDescent="0.2">
      <c r="CB2550" s="104"/>
      <c r="CC2550" s="104"/>
      <c r="CG2550" s="104"/>
      <c r="CH2550" s="104"/>
      <c r="CL2550" s="104"/>
      <c r="CN2550" s="104"/>
      <c r="CO2550" s="104"/>
      <c r="HG2550" s="107"/>
    </row>
    <row r="2551" spans="80:215" x14ac:dyDescent="0.2">
      <c r="CB2551" s="104"/>
      <c r="CC2551" s="104"/>
      <c r="CG2551" s="104"/>
      <c r="CH2551" s="104"/>
      <c r="CL2551" s="104"/>
      <c r="CN2551" s="104"/>
      <c r="CO2551" s="104"/>
      <c r="HG2551" s="107"/>
    </row>
    <row r="2552" spans="80:215" x14ac:dyDescent="0.2">
      <c r="CB2552" s="104"/>
      <c r="CC2552" s="104"/>
      <c r="CG2552" s="104"/>
      <c r="CH2552" s="104"/>
      <c r="CL2552" s="104"/>
      <c r="CN2552" s="104"/>
      <c r="CO2552" s="104"/>
      <c r="HG2552" s="107"/>
    </row>
    <row r="2553" spans="80:215" x14ac:dyDescent="0.2">
      <c r="CB2553" s="104"/>
      <c r="CC2553" s="104"/>
      <c r="CG2553" s="104"/>
      <c r="CH2553" s="104"/>
      <c r="CL2553" s="104"/>
      <c r="CN2553" s="104"/>
      <c r="CO2553" s="104"/>
      <c r="HG2553" s="107"/>
    </row>
    <row r="2554" spans="80:215" x14ac:dyDescent="0.2">
      <c r="CB2554" s="104"/>
      <c r="CC2554" s="104"/>
      <c r="CG2554" s="104"/>
      <c r="CH2554" s="104"/>
      <c r="CL2554" s="104"/>
      <c r="CN2554" s="104"/>
      <c r="CO2554" s="104"/>
      <c r="HG2554" s="107"/>
    </row>
    <row r="2555" spans="80:215" x14ac:dyDescent="0.2">
      <c r="CB2555" s="104"/>
      <c r="CC2555" s="104"/>
      <c r="CG2555" s="104"/>
      <c r="CH2555" s="104"/>
      <c r="CL2555" s="104"/>
      <c r="CN2555" s="104"/>
      <c r="CO2555" s="104"/>
      <c r="HG2555" s="107"/>
    </row>
    <row r="2556" spans="80:215" x14ac:dyDescent="0.2">
      <c r="CB2556" s="104"/>
      <c r="CC2556" s="104"/>
      <c r="CG2556" s="104"/>
      <c r="CH2556" s="104"/>
      <c r="CL2556" s="104"/>
      <c r="CN2556" s="104"/>
      <c r="CO2556" s="104"/>
      <c r="HG2556" s="107"/>
    </row>
    <row r="2557" spans="80:215" x14ac:dyDescent="0.2">
      <c r="CB2557" s="104"/>
      <c r="CC2557" s="104"/>
      <c r="CG2557" s="104"/>
      <c r="CH2557" s="104"/>
      <c r="CL2557" s="104"/>
      <c r="CN2557" s="104"/>
      <c r="CO2557" s="104"/>
      <c r="HG2557" s="107"/>
    </row>
    <row r="2558" spans="80:215" x14ac:dyDescent="0.2">
      <c r="CB2558" s="104"/>
      <c r="CC2558" s="104"/>
      <c r="CG2558" s="104"/>
      <c r="CH2558" s="104"/>
      <c r="CL2558" s="104"/>
      <c r="CN2558" s="104"/>
      <c r="CO2558" s="104"/>
      <c r="HG2558" s="107"/>
    </row>
    <row r="2559" spans="80:215" x14ac:dyDescent="0.2">
      <c r="CB2559" s="104"/>
      <c r="CC2559" s="104"/>
      <c r="CG2559" s="104"/>
      <c r="CH2559" s="104"/>
      <c r="CL2559" s="104"/>
      <c r="CN2559" s="104"/>
      <c r="CO2559" s="104"/>
      <c r="HG2559" s="107"/>
    </row>
    <row r="2560" spans="80:215" x14ac:dyDescent="0.2">
      <c r="CB2560" s="104"/>
      <c r="CC2560" s="104"/>
      <c r="CG2560" s="104"/>
      <c r="CH2560" s="104"/>
      <c r="CL2560" s="104"/>
      <c r="CN2560" s="104"/>
      <c r="CO2560" s="104"/>
      <c r="HG2560" s="107"/>
    </row>
    <row r="2561" spans="80:215" x14ac:dyDescent="0.2">
      <c r="CB2561" s="104"/>
      <c r="CC2561" s="104"/>
      <c r="CG2561" s="104"/>
      <c r="CH2561" s="104"/>
      <c r="CL2561" s="104"/>
      <c r="CN2561" s="104"/>
      <c r="CO2561" s="104"/>
      <c r="HG2561" s="107"/>
    </row>
    <row r="2562" spans="80:215" x14ac:dyDescent="0.2">
      <c r="CB2562" s="104"/>
      <c r="CC2562" s="104"/>
      <c r="CG2562" s="104"/>
      <c r="CH2562" s="104"/>
      <c r="CL2562" s="104"/>
      <c r="CN2562" s="104"/>
      <c r="CO2562" s="104"/>
      <c r="HG2562" s="107"/>
    </row>
    <row r="2563" spans="80:215" x14ac:dyDescent="0.2">
      <c r="CB2563" s="104"/>
      <c r="CC2563" s="104"/>
      <c r="CG2563" s="104"/>
      <c r="CH2563" s="104"/>
      <c r="CL2563" s="104"/>
      <c r="CN2563" s="104"/>
      <c r="CO2563" s="104"/>
      <c r="HG2563" s="107"/>
    </row>
    <row r="2564" spans="80:215" x14ac:dyDescent="0.2">
      <c r="CB2564" s="104"/>
      <c r="CC2564" s="104"/>
      <c r="CG2564" s="104"/>
      <c r="CH2564" s="104"/>
      <c r="CL2564" s="104"/>
      <c r="CN2564" s="104"/>
      <c r="CO2564" s="104"/>
      <c r="HG2564" s="107"/>
    </row>
    <row r="2565" spans="80:215" x14ac:dyDescent="0.2">
      <c r="CB2565" s="104"/>
      <c r="CC2565" s="104"/>
      <c r="CG2565" s="104"/>
      <c r="CH2565" s="104"/>
      <c r="CL2565" s="104"/>
      <c r="CN2565" s="104"/>
      <c r="CO2565" s="104"/>
      <c r="HG2565" s="107"/>
    </row>
    <row r="2566" spans="80:215" x14ac:dyDescent="0.2">
      <c r="CB2566" s="104"/>
      <c r="CC2566" s="104"/>
      <c r="CG2566" s="104"/>
      <c r="CH2566" s="104"/>
      <c r="CL2566" s="104"/>
      <c r="CN2566" s="104"/>
      <c r="CO2566" s="104"/>
      <c r="HG2566" s="107"/>
    </row>
    <row r="2567" spans="80:215" x14ac:dyDescent="0.2">
      <c r="CB2567" s="104"/>
      <c r="CC2567" s="104"/>
      <c r="CG2567" s="104"/>
      <c r="CH2567" s="104"/>
      <c r="CL2567" s="104"/>
      <c r="CN2567" s="104"/>
      <c r="CO2567" s="104"/>
      <c r="HG2567" s="107"/>
    </row>
    <row r="2568" spans="80:215" x14ac:dyDescent="0.2">
      <c r="CB2568" s="104"/>
      <c r="CC2568" s="104"/>
      <c r="CG2568" s="104"/>
      <c r="CH2568" s="104"/>
      <c r="CL2568" s="104"/>
      <c r="CN2568" s="104"/>
      <c r="CO2568" s="104"/>
      <c r="HG2568" s="107"/>
    </row>
    <row r="2569" spans="80:215" x14ac:dyDescent="0.2">
      <c r="CB2569" s="104"/>
      <c r="CC2569" s="104"/>
      <c r="CG2569" s="104"/>
      <c r="CH2569" s="104"/>
      <c r="CL2569" s="104"/>
      <c r="CN2569" s="104"/>
      <c r="CO2569" s="104"/>
      <c r="HG2569" s="107"/>
    </row>
    <row r="2570" spans="80:215" x14ac:dyDescent="0.2">
      <c r="CB2570" s="104"/>
      <c r="CC2570" s="104"/>
      <c r="CG2570" s="104"/>
      <c r="CH2570" s="104"/>
      <c r="CL2570" s="104"/>
      <c r="CN2570" s="104"/>
      <c r="CO2570" s="104"/>
      <c r="HG2570" s="107"/>
    </row>
    <row r="2571" spans="80:215" x14ac:dyDescent="0.2">
      <c r="CB2571" s="104"/>
      <c r="CC2571" s="104"/>
      <c r="CG2571" s="104"/>
      <c r="CH2571" s="104"/>
      <c r="CL2571" s="104"/>
      <c r="CN2571" s="104"/>
      <c r="CO2571" s="104"/>
      <c r="HG2571" s="107"/>
    </row>
    <row r="2572" spans="80:215" x14ac:dyDescent="0.2">
      <c r="CB2572" s="104"/>
      <c r="CC2572" s="104"/>
      <c r="CG2572" s="104"/>
      <c r="CH2572" s="104"/>
      <c r="CL2572" s="104"/>
      <c r="CN2572" s="104"/>
      <c r="CO2572" s="104"/>
      <c r="HG2572" s="107"/>
    </row>
    <row r="2573" spans="80:215" x14ac:dyDescent="0.2">
      <c r="CB2573" s="104"/>
      <c r="CC2573" s="104"/>
      <c r="CG2573" s="104"/>
      <c r="CH2573" s="104"/>
      <c r="CL2573" s="104"/>
      <c r="CN2573" s="104"/>
      <c r="CO2573" s="104"/>
      <c r="HG2573" s="107"/>
    </row>
    <row r="2574" spans="80:215" x14ac:dyDescent="0.2">
      <c r="CB2574" s="104"/>
      <c r="CC2574" s="104"/>
      <c r="CG2574" s="104"/>
      <c r="CH2574" s="104"/>
      <c r="CL2574" s="104"/>
      <c r="CN2574" s="104"/>
      <c r="CO2574" s="104"/>
      <c r="HG2574" s="107"/>
    </row>
    <row r="2575" spans="80:215" x14ac:dyDescent="0.2">
      <c r="CB2575" s="104"/>
      <c r="CC2575" s="104"/>
      <c r="CG2575" s="104"/>
      <c r="CH2575" s="104"/>
      <c r="CL2575" s="104"/>
      <c r="CN2575" s="104"/>
      <c r="CO2575" s="104"/>
      <c r="HG2575" s="107"/>
    </row>
    <row r="2576" spans="80:215" x14ac:dyDescent="0.2">
      <c r="CB2576" s="104"/>
      <c r="CC2576" s="104"/>
      <c r="CG2576" s="104"/>
      <c r="CH2576" s="104"/>
      <c r="CL2576" s="104"/>
      <c r="CN2576" s="104"/>
      <c r="CO2576" s="104"/>
      <c r="HG2576" s="107"/>
    </row>
    <row r="2577" spans="80:215" x14ac:dyDescent="0.2">
      <c r="CB2577" s="104"/>
      <c r="CC2577" s="104"/>
      <c r="CG2577" s="104"/>
      <c r="CH2577" s="104"/>
      <c r="CL2577" s="104"/>
      <c r="CN2577" s="104"/>
      <c r="CO2577" s="104"/>
      <c r="HG2577" s="107"/>
    </row>
    <row r="2578" spans="80:215" x14ac:dyDescent="0.2">
      <c r="CB2578" s="104"/>
      <c r="CC2578" s="104"/>
      <c r="CG2578" s="104"/>
      <c r="CH2578" s="104"/>
      <c r="CL2578" s="104"/>
      <c r="CN2578" s="104"/>
      <c r="CO2578" s="104"/>
      <c r="HG2578" s="107"/>
    </row>
    <row r="2579" spans="80:215" x14ac:dyDescent="0.2">
      <c r="CB2579" s="104"/>
      <c r="CC2579" s="104"/>
      <c r="CG2579" s="104"/>
      <c r="CH2579" s="104"/>
      <c r="CL2579" s="104"/>
      <c r="CN2579" s="104"/>
      <c r="CO2579" s="104"/>
      <c r="HG2579" s="107"/>
    </row>
    <row r="2580" spans="80:215" x14ac:dyDescent="0.2">
      <c r="CB2580" s="104"/>
      <c r="CC2580" s="104"/>
      <c r="CG2580" s="104"/>
      <c r="CH2580" s="104"/>
      <c r="CL2580" s="104"/>
      <c r="CN2580" s="104"/>
      <c r="CO2580" s="104"/>
      <c r="HG2580" s="107"/>
    </row>
    <row r="2581" spans="80:215" x14ac:dyDescent="0.2">
      <c r="CB2581" s="104"/>
      <c r="CC2581" s="104"/>
      <c r="CG2581" s="104"/>
      <c r="CH2581" s="104"/>
      <c r="CL2581" s="104"/>
      <c r="CN2581" s="104"/>
      <c r="CO2581" s="104"/>
      <c r="HG2581" s="107"/>
    </row>
    <row r="2582" spans="80:215" x14ac:dyDescent="0.2">
      <c r="CB2582" s="104"/>
      <c r="CC2582" s="104"/>
      <c r="CG2582" s="104"/>
      <c r="CH2582" s="104"/>
      <c r="CL2582" s="104"/>
      <c r="CN2582" s="104"/>
      <c r="CO2582" s="104"/>
      <c r="HG2582" s="107"/>
    </row>
    <row r="2583" spans="80:215" x14ac:dyDescent="0.2">
      <c r="CB2583" s="104"/>
      <c r="CC2583" s="104"/>
      <c r="CG2583" s="104"/>
      <c r="CH2583" s="104"/>
      <c r="CL2583" s="104"/>
      <c r="CN2583" s="104"/>
      <c r="CO2583" s="104"/>
      <c r="HG2583" s="107"/>
    </row>
    <row r="2584" spans="80:215" x14ac:dyDescent="0.2">
      <c r="CB2584" s="104"/>
      <c r="CC2584" s="104"/>
      <c r="CG2584" s="104"/>
      <c r="CH2584" s="104"/>
      <c r="CL2584" s="104"/>
      <c r="CN2584" s="104"/>
      <c r="CO2584" s="104"/>
      <c r="HG2584" s="107"/>
    </row>
    <row r="2585" spans="80:215" x14ac:dyDescent="0.2">
      <c r="CB2585" s="104"/>
      <c r="CC2585" s="104"/>
      <c r="CG2585" s="104"/>
      <c r="CH2585" s="104"/>
      <c r="CL2585" s="104"/>
      <c r="CN2585" s="104"/>
      <c r="CO2585" s="104"/>
      <c r="HG2585" s="107"/>
    </row>
    <row r="2586" spans="80:215" x14ac:dyDescent="0.2">
      <c r="CB2586" s="104"/>
      <c r="CC2586" s="104"/>
      <c r="CG2586" s="104"/>
      <c r="CH2586" s="104"/>
      <c r="CL2586" s="104"/>
      <c r="CN2586" s="104"/>
      <c r="CO2586" s="104"/>
      <c r="HG2586" s="107"/>
    </row>
    <row r="2587" spans="80:215" x14ac:dyDescent="0.2">
      <c r="CB2587" s="104"/>
      <c r="CC2587" s="104"/>
      <c r="CG2587" s="104"/>
      <c r="CH2587" s="104"/>
      <c r="CL2587" s="104"/>
      <c r="CN2587" s="104"/>
      <c r="CO2587" s="104"/>
      <c r="HG2587" s="107"/>
    </row>
    <row r="2588" spans="80:215" x14ac:dyDescent="0.2">
      <c r="CB2588" s="104"/>
      <c r="CC2588" s="104"/>
      <c r="CG2588" s="104"/>
      <c r="CH2588" s="104"/>
      <c r="CL2588" s="104"/>
      <c r="CN2588" s="104"/>
      <c r="CO2588" s="104"/>
      <c r="HG2588" s="107"/>
    </row>
    <row r="2589" spans="80:215" x14ac:dyDescent="0.2">
      <c r="CB2589" s="104"/>
      <c r="CC2589" s="104"/>
      <c r="CG2589" s="104"/>
      <c r="CH2589" s="104"/>
      <c r="CL2589" s="104"/>
      <c r="CN2589" s="104"/>
      <c r="CO2589" s="104"/>
      <c r="HG2589" s="107"/>
    </row>
    <row r="2590" spans="80:215" x14ac:dyDescent="0.2">
      <c r="CB2590" s="104"/>
      <c r="CC2590" s="104"/>
      <c r="CG2590" s="104"/>
      <c r="CH2590" s="104"/>
      <c r="CL2590" s="104"/>
      <c r="CN2590" s="104"/>
      <c r="CO2590" s="104"/>
      <c r="HG2590" s="107"/>
    </row>
    <row r="2591" spans="80:215" x14ac:dyDescent="0.2">
      <c r="CB2591" s="104"/>
      <c r="CC2591" s="104"/>
      <c r="CG2591" s="104"/>
      <c r="CH2591" s="104"/>
      <c r="CL2591" s="104"/>
      <c r="CN2591" s="104"/>
      <c r="CO2591" s="104"/>
      <c r="HG2591" s="107"/>
    </row>
    <row r="2592" spans="80:215" x14ac:dyDescent="0.2">
      <c r="CB2592" s="104"/>
      <c r="CC2592" s="104"/>
      <c r="CG2592" s="104"/>
      <c r="CH2592" s="104"/>
      <c r="CL2592" s="104"/>
      <c r="CN2592" s="104"/>
      <c r="CO2592" s="104"/>
      <c r="HG2592" s="107"/>
    </row>
    <row r="2593" spans="80:215" x14ac:dyDescent="0.2">
      <c r="CB2593" s="104"/>
      <c r="CC2593" s="104"/>
      <c r="CG2593" s="104"/>
      <c r="CH2593" s="104"/>
      <c r="CL2593" s="104"/>
      <c r="CN2593" s="104"/>
      <c r="CO2593" s="104"/>
      <c r="HG2593" s="107"/>
    </row>
    <row r="2594" spans="80:215" x14ac:dyDescent="0.2">
      <c r="CB2594" s="104"/>
      <c r="CC2594" s="104"/>
      <c r="CG2594" s="104"/>
      <c r="CH2594" s="104"/>
      <c r="CL2594" s="104"/>
      <c r="CN2594" s="104"/>
      <c r="CO2594" s="104"/>
      <c r="HG2594" s="107"/>
    </row>
    <row r="2595" spans="80:215" x14ac:dyDescent="0.2">
      <c r="CB2595" s="104"/>
      <c r="CC2595" s="104"/>
      <c r="CG2595" s="104"/>
      <c r="CH2595" s="104"/>
      <c r="CL2595" s="104"/>
      <c r="CN2595" s="104"/>
      <c r="CO2595" s="104"/>
      <c r="HG2595" s="107"/>
    </row>
    <row r="2596" spans="80:215" x14ac:dyDescent="0.2">
      <c r="CB2596" s="104"/>
      <c r="CC2596" s="104"/>
      <c r="CG2596" s="104"/>
      <c r="CH2596" s="104"/>
      <c r="CL2596" s="104"/>
      <c r="CN2596" s="104"/>
      <c r="CO2596" s="104"/>
      <c r="HG2596" s="107"/>
    </row>
    <row r="2597" spans="80:215" x14ac:dyDescent="0.2">
      <c r="CB2597" s="104"/>
      <c r="CC2597" s="104"/>
      <c r="CG2597" s="104"/>
      <c r="CH2597" s="104"/>
      <c r="CL2597" s="104"/>
      <c r="CN2597" s="104"/>
      <c r="CO2597" s="104"/>
      <c r="HG2597" s="107"/>
    </row>
    <row r="2598" spans="80:215" x14ac:dyDescent="0.2">
      <c r="CB2598" s="104"/>
      <c r="CC2598" s="104"/>
      <c r="CG2598" s="104"/>
      <c r="CH2598" s="104"/>
      <c r="CL2598" s="104"/>
      <c r="CN2598" s="104"/>
      <c r="CO2598" s="104"/>
      <c r="HG2598" s="107"/>
    </row>
    <row r="2599" spans="80:215" x14ac:dyDescent="0.2">
      <c r="CB2599" s="104"/>
      <c r="CC2599" s="104"/>
      <c r="CG2599" s="104"/>
      <c r="CH2599" s="104"/>
      <c r="CL2599" s="104"/>
      <c r="CN2599" s="104"/>
      <c r="CO2599" s="104"/>
      <c r="HG2599" s="107"/>
    </row>
    <row r="2600" spans="80:215" x14ac:dyDescent="0.2">
      <c r="CB2600" s="104"/>
      <c r="CC2600" s="104"/>
      <c r="CG2600" s="104"/>
      <c r="CH2600" s="104"/>
      <c r="CL2600" s="104"/>
      <c r="CN2600" s="104"/>
      <c r="CO2600" s="104"/>
      <c r="HG2600" s="107"/>
    </row>
    <row r="2601" spans="80:215" x14ac:dyDescent="0.2">
      <c r="CB2601" s="104"/>
      <c r="CC2601" s="104"/>
      <c r="CG2601" s="104"/>
      <c r="CH2601" s="104"/>
      <c r="CL2601" s="104"/>
      <c r="CN2601" s="104"/>
      <c r="CO2601" s="104"/>
      <c r="HG2601" s="107"/>
    </row>
    <row r="2602" spans="80:215" x14ac:dyDescent="0.2">
      <c r="CB2602" s="104"/>
      <c r="CC2602" s="104"/>
      <c r="CG2602" s="104"/>
      <c r="CH2602" s="104"/>
      <c r="CL2602" s="104"/>
      <c r="CN2602" s="104"/>
      <c r="CO2602" s="104"/>
      <c r="HG2602" s="107"/>
    </row>
    <row r="2603" spans="80:215" x14ac:dyDescent="0.2">
      <c r="CB2603" s="104"/>
      <c r="CC2603" s="104"/>
      <c r="CG2603" s="104"/>
      <c r="CH2603" s="104"/>
      <c r="CL2603" s="104"/>
      <c r="CN2603" s="104"/>
      <c r="CO2603" s="104"/>
      <c r="HG2603" s="107"/>
    </row>
    <row r="2604" spans="80:215" x14ac:dyDescent="0.2">
      <c r="CB2604" s="104"/>
      <c r="CC2604" s="104"/>
      <c r="CG2604" s="104"/>
      <c r="CH2604" s="104"/>
      <c r="CL2604" s="104"/>
      <c r="CN2604" s="104"/>
      <c r="CO2604" s="104"/>
      <c r="HG2604" s="107"/>
    </row>
    <row r="2605" spans="80:215" x14ac:dyDescent="0.2">
      <c r="CB2605" s="104"/>
      <c r="CC2605" s="104"/>
      <c r="CG2605" s="104"/>
      <c r="CH2605" s="104"/>
      <c r="CL2605" s="104"/>
      <c r="CN2605" s="104"/>
      <c r="CO2605" s="104"/>
      <c r="HG2605" s="107"/>
    </row>
    <row r="2606" spans="80:215" x14ac:dyDescent="0.2">
      <c r="CB2606" s="104"/>
      <c r="CC2606" s="104"/>
      <c r="CG2606" s="104"/>
      <c r="CH2606" s="104"/>
      <c r="CL2606" s="104"/>
      <c r="CN2606" s="104"/>
      <c r="CO2606" s="104"/>
      <c r="HG2606" s="107"/>
    </row>
    <row r="2607" spans="80:215" x14ac:dyDescent="0.2">
      <c r="CB2607" s="104"/>
      <c r="CC2607" s="104"/>
      <c r="CG2607" s="104"/>
      <c r="CH2607" s="104"/>
      <c r="CL2607" s="104"/>
      <c r="CN2607" s="104"/>
      <c r="CO2607" s="104"/>
      <c r="HG2607" s="107"/>
    </row>
    <row r="2608" spans="80:215" x14ac:dyDescent="0.2">
      <c r="CB2608" s="104"/>
      <c r="CC2608" s="104"/>
      <c r="CG2608" s="104"/>
      <c r="CH2608" s="104"/>
      <c r="CL2608" s="104"/>
      <c r="CN2608" s="104"/>
      <c r="CO2608" s="104"/>
      <c r="HG2608" s="107"/>
    </row>
    <row r="2609" spans="80:215" x14ac:dyDescent="0.2">
      <c r="CB2609" s="104"/>
      <c r="CC2609" s="104"/>
      <c r="CG2609" s="104"/>
      <c r="CH2609" s="104"/>
      <c r="CL2609" s="104"/>
      <c r="CN2609" s="104"/>
      <c r="CO2609" s="104"/>
      <c r="HG2609" s="107"/>
    </row>
    <row r="2610" spans="80:215" x14ac:dyDescent="0.2">
      <c r="CB2610" s="104"/>
      <c r="CC2610" s="104"/>
      <c r="CG2610" s="104"/>
      <c r="CH2610" s="104"/>
      <c r="CL2610" s="104"/>
      <c r="CN2610" s="104"/>
      <c r="CO2610" s="104"/>
      <c r="HG2610" s="107"/>
    </row>
    <row r="2611" spans="80:215" x14ac:dyDescent="0.2">
      <c r="CB2611" s="104"/>
      <c r="CC2611" s="104"/>
      <c r="CG2611" s="104"/>
      <c r="CH2611" s="104"/>
      <c r="CL2611" s="104"/>
      <c r="CN2611" s="104"/>
      <c r="CO2611" s="104"/>
      <c r="HG2611" s="107"/>
    </row>
    <row r="2612" spans="80:215" x14ac:dyDescent="0.2">
      <c r="CB2612" s="104"/>
      <c r="CC2612" s="104"/>
      <c r="CG2612" s="104"/>
      <c r="CH2612" s="104"/>
      <c r="CL2612" s="104"/>
      <c r="CN2612" s="104"/>
      <c r="CO2612" s="104"/>
      <c r="HG2612" s="107"/>
    </row>
    <row r="2613" spans="80:215" x14ac:dyDescent="0.2">
      <c r="CB2613" s="104"/>
      <c r="CC2613" s="104"/>
      <c r="CG2613" s="104"/>
      <c r="CH2613" s="104"/>
      <c r="CL2613" s="104"/>
      <c r="CN2613" s="104"/>
      <c r="CO2613" s="104"/>
      <c r="HG2613" s="107"/>
    </row>
    <row r="2614" spans="80:215" x14ac:dyDescent="0.2">
      <c r="CB2614" s="104"/>
      <c r="CC2614" s="104"/>
      <c r="CG2614" s="104"/>
      <c r="CH2614" s="104"/>
      <c r="CL2614" s="104"/>
      <c r="CN2614" s="104"/>
      <c r="CO2614" s="104"/>
      <c r="HG2614" s="107"/>
    </row>
    <row r="2615" spans="80:215" x14ac:dyDescent="0.2">
      <c r="CB2615" s="104"/>
      <c r="CC2615" s="104"/>
      <c r="CG2615" s="104"/>
      <c r="CH2615" s="104"/>
      <c r="CL2615" s="104"/>
      <c r="CN2615" s="104"/>
      <c r="CO2615" s="104"/>
      <c r="HG2615" s="107"/>
    </row>
    <row r="2616" spans="80:215" x14ac:dyDescent="0.2">
      <c r="CB2616" s="104"/>
      <c r="CC2616" s="104"/>
      <c r="CG2616" s="104"/>
      <c r="CH2616" s="104"/>
      <c r="CL2616" s="104"/>
      <c r="CN2616" s="104"/>
      <c r="CO2616" s="104"/>
      <c r="HG2616" s="107"/>
    </row>
    <row r="2617" spans="80:215" x14ac:dyDescent="0.2">
      <c r="CB2617" s="104"/>
      <c r="CC2617" s="104"/>
      <c r="CG2617" s="104"/>
      <c r="CH2617" s="104"/>
      <c r="CL2617" s="104"/>
      <c r="CN2617" s="104"/>
      <c r="CO2617" s="104"/>
      <c r="HG2617" s="107"/>
    </row>
    <row r="2618" spans="80:215" x14ac:dyDescent="0.2">
      <c r="CB2618" s="104"/>
      <c r="CC2618" s="104"/>
      <c r="CG2618" s="104"/>
      <c r="CH2618" s="104"/>
      <c r="CL2618" s="104"/>
      <c r="CN2618" s="104"/>
      <c r="CO2618" s="104"/>
      <c r="HG2618" s="107"/>
    </row>
    <row r="2619" spans="80:215" x14ac:dyDescent="0.2">
      <c r="CB2619" s="104"/>
      <c r="CC2619" s="104"/>
      <c r="CG2619" s="104"/>
      <c r="CH2619" s="104"/>
      <c r="CL2619" s="104"/>
      <c r="CN2619" s="104"/>
      <c r="CO2619" s="104"/>
      <c r="HG2619" s="107"/>
    </row>
    <row r="2620" spans="80:215" x14ac:dyDescent="0.2">
      <c r="CB2620" s="104"/>
      <c r="CC2620" s="104"/>
      <c r="CG2620" s="104"/>
      <c r="CH2620" s="104"/>
      <c r="CL2620" s="104"/>
      <c r="CN2620" s="104"/>
      <c r="CO2620" s="104"/>
      <c r="HG2620" s="107"/>
    </row>
    <row r="2621" spans="80:215" x14ac:dyDescent="0.2">
      <c r="CB2621" s="104"/>
      <c r="CC2621" s="104"/>
      <c r="CG2621" s="104"/>
      <c r="CH2621" s="104"/>
      <c r="CL2621" s="104"/>
      <c r="CN2621" s="104"/>
      <c r="CO2621" s="104"/>
      <c r="HG2621" s="107"/>
    </row>
    <row r="2622" spans="80:215" x14ac:dyDescent="0.2">
      <c r="CB2622" s="104"/>
      <c r="CC2622" s="104"/>
      <c r="CG2622" s="104"/>
      <c r="CH2622" s="104"/>
      <c r="CL2622" s="104"/>
      <c r="CN2622" s="104"/>
      <c r="CO2622" s="104"/>
      <c r="HG2622" s="107"/>
    </row>
    <row r="2623" spans="80:215" x14ac:dyDescent="0.2">
      <c r="CB2623" s="104"/>
      <c r="CC2623" s="104"/>
      <c r="CG2623" s="104"/>
      <c r="CH2623" s="104"/>
      <c r="CL2623" s="104"/>
      <c r="CN2623" s="104"/>
      <c r="CO2623" s="104"/>
      <c r="HG2623" s="107"/>
    </row>
    <row r="2624" spans="80:215" x14ac:dyDescent="0.2">
      <c r="CB2624" s="104"/>
      <c r="CC2624" s="104"/>
      <c r="CG2624" s="104"/>
      <c r="CH2624" s="104"/>
      <c r="CL2624" s="104"/>
      <c r="CN2624" s="104"/>
      <c r="CO2624" s="104"/>
      <c r="HG2624" s="107"/>
    </row>
    <row r="2625" spans="80:215" x14ac:dyDescent="0.2">
      <c r="CB2625" s="104"/>
      <c r="CC2625" s="104"/>
      <c r="CG2625" s="104"/>
      <c r="CH2625" s="104"/>
      <c r="CL2625" s="104"/>
      <c r="CN2625" s="104"/>
      <c r="CO2625" s="104"/>
      <c r="HG2625" s="107"/>
    </row>
    <row r="2626" spans="80:215" x14ac:dyDescent="0.2">
      <c r="CB2626" s="104"/>
      <c r="CC2626" s="104"/>
      <c r="CG2626" s="104"/>
      <c r="CH2626" s="104"/>
      <c r="CL2626" s="104"/>
      <c r="CN2626" s="104"/>
      <c r="CO2626" s="104"/>
      <c r="HG2626" s="107"/>
    </row>
    <row r="2627" spans="80:215" x14ac:dyDescent="0.2">
      <c r="CB2627" s="104"/>
      <c r="CC2627" s="104"/>
      <c r="CG2627" s="104"/>
      <c r="CH2627" s="104"/>
      <c r="CL2627" s="104"/>
      <c r="CN2627" s="104"/>
      <c r="CO2627" s="104"/>
      <c r="HG2627" s="107"/>
    </row>
    <row r="2628" spans="80:215" x14ac:dyDescent="0.2">
      <c r="CB2628" s="104"/>
      <c r="CC2628" s="104"/>
      <c r="CG2628" s="104"/>
      <c r="CH2628" s="104"/>
      <c r="CL2628" s="104"/>
      <c r="CN2628" s="104"/>
      <c r="CO2628" s="104"/>
      <c r="HG2628" s="107"/>
    </row>
    <row r="2629" spans="80:215" x14ac:dyDescent="0.2">
      <c r="CB2629" s="104"/>
      <c r="CC2629" s="104"/>
      <c r="CG2629" s="104"/>
      <c r="CH2629" s="104"/>
      <c r="CL2629" s="104"/>
      <c r="CN2629" s="104"/>
      <c r="CO2629" s="104"/>
      <c r="HG2629" s="107"/>
    </row>
    <row r="2630" spans="80:215" x14ac:dyDescent="0.2">
      <c r="CB2630" s="104"/>
      <c r="CC2630" s="104"/>
      <c r="CG2630" s="104"/>
      <c r="CH2630" s="104"/>
      <c r="CL2630" s="104"/>
      <c r="CN2630" s="104"/>
      <c r="CO2630" s="104"/>
      <c r="HG2630" s="107"/>
    </row>
    <row r="2631" spans="80:215" x14ac:dyDescent="0.2">
      <c r="CB2631" s="104"/>
      <c r="CC2631" s="104"/>
      <c r="CG2631" s="104"/>
      <c r="CH2631" s="104"/>
      <c r="CL2631" s="104"/>
      <c r="CN2631" s="104"/>
      <c r="CO2631" s="104"/>
      <c r="HG2631" s="107"/>
    </row>
    <row r="2632" spans="80:215" x14ac:dyDescent="0.2">
      <c r="CB2632" s="104"/>
      <c r="CC2632" s="104"/>
      <c r="CG2632" s="104"/>
      <c r="CH2632" s="104"/>
      <c r="CL2632" s="104"/>
      <c r="CN2632" s="104"/>
      <c r="CO2632" s="104"/>
      <c r="HG2632" s="107"/>
    </row>
    <row r="2633" spans="80:215" x14ac:dyDescent="0.2">
      <c r="CB2633" s="104"/>
      <c r="CC2633" s="104"/>
      <c r="CG2633" s="104"/>
      <c r="CH2633" s="104"/>
      <c r="CL2633" s="104"/>
      <c r="CN2633" s="104"/>
      <c r="CO2633" s="104"/>
      <c r="HG2633" s="107"/>
    </row>
    <row r="2634" spans="80:215" x14ac:dyDescent="0.2">
      <c r="CB2634" s="104"/>
      <c r="CC2634" s="104"/>
      <c r="CG2634" s="104"/>
      <c r="CH2634" s="104"/>
      <c r="CL2634" s="104"/>
      <c r="CN2634" s="104"/>
      <c r="CO2634" s="104"/>
      <c r="HG2634" s="107"/>
    </row>
    <row r="2635" spans="80:215" x14ac:dyDescent="0.2">
      <c r="CB2635" s="104"/>
      <c r="CC2635" s="104"/>
      <c r="CG2635" s="104"/>
      <c r="CH2635" s="104"/>
      <c r="CL2635" s="104"/>
      <c r="CN2635" s="104"/>
      <c r="CO2635" s="104"/>
      <c r="HG2635" s="107"/>
    </row>
    <row r="2636" spans="80:215" x14ac:dyDescent="0.2">
      <c r="CB2636" s="104"/>
      <c r="CC2636" s="104"/>
      <c r="CG2636" s="104"/>
      <c r="CH2636" s="104"/>
      <c r="CL2636" s="104"/>
      <c r="CN2636" s="104"/>
      <c r="CO2636" s="104"/>
      <c r="HG2636" s="107"/>
    </row>
    <row r="2637" spans="80:215" x14ac:dyDescent="0.2">
      <c r="CB2637" s="104"/>
      <c r="CC2637" s="104"/>
      <c r="CG2637" s="104"/>
      <c r="CH2637" s="104"/>
      <c r="CL2637" s="104"/>
      <c r="CN2637" s="104"/>
      <c r="CO2637" s="104"/>
      <c r="HG2637" s="107"/>
    </row>
    <row r="2638" spans="80:215" x14ac:dyDescent="0.2">
      <c r="CB2638" s="104"/>
      <c r="CC2638" s="104"/>
      <c r="CG2638" s="104"/>
      <c r="CH2638" s="104"/>
      <c r="CL2638" s="104"/>
      <c r="CN2638" s="104"/>
      <c r="CO2638" s="104"/>
      <c r="HG2638" s="107"/>
    </row>
    <row r="2639" spans="80:215" x14ac:dyDescent="0.2">
      <c r="CB2639" s="104"/>
      <c r="CC2639" s="104"/>
      <c r="CG2639" s="104"/>
      <c r="CH2639" s="104"/>
      <c r="CL2639" s="104"/>
      <c r="CN2639" s="104"/>
      <c r="CO2639" s="104"/>
      <c r="HG2639" s="107"/>
    </row>
    <row r="2640" spans="80:215" x14ac:dyDescent="0.2">
      <c r="CB2640" s="104"/>
      <c r="CC2640" s="104"/>
      <c r="CG2640" s="104"/>
      <c r="CH2640" s="104"/>
      <c r="CL2640" s="104"/>
      <c r="CN2640" s="104"/>
      <c r="CO2640" s="104"/>
      <c r="HG2640" s="107"/>
    </row>
    <row r="2641" spans="80:215" x14ac:dyDescent="0.2">
      <c r="CB2641" s="104"/>
      <c r="CC2641" s="104"/>
      <c r="CG2641" s="104"/>
      <c r="CH2641" s="104"/>
      <c r="CL2641" s="104"/>
      <c r="CN2641" s="104"/>
      <c r="CO2641" s="104"/>
      <c r="HG2641" s="107"/>
    </row>
    <row r="2642" spans="80:215" x14ac:dyDescent="0.2">
      <c r="CB2642" s="104"/>
      <c r="CC2642" s="104"/>
      <c r="CG2642" s="104"/>
      <c r="CH2642" s="104"/>
      <c r="CL2642" s="104"/>
      <c r="CN2642" s="104"/>
      <c r="CO2642" s="104"/>
      <c r="HG2642" s="107"/>
    </row>
    <row r="2643" spans="80:215" x14ac:dyDescent="0.2">
      <c r="CB2643" s="104"/>
      <c r="CC2643" s="104"/>
      <c r="CG2643" s="104"/>
      <c r="CH2643" s="104"/>
      <c r="CL2643" s="104"/>
      <c r="CN2643" s="104"/>
      <c r="CO2643" s="104"/>
      <c r="HG2643" s="107"/>
    </row>
    <row r="2644" spans="80:215" x14ac:dyDescent="0.2">
      <c r="CB2644" s="104"/>
      <c r="CC2644" s="104"/>
      <c r="CG2644" s="104"/>
      <c r="CH2644" s="104"/>
      <c r="CL2644" s="104"/>
      <c r="CN2644" s="104"/>
      <c r="CO2644" s="104"/>
      <c r="HG2644" s="107"/>
    </row>
    <row r="2645" spans="80:215" x14ac:dyDescent="0.2">
      <c r="CB2645" s="104"/>
      <c r="CC2645" s="104"/>
      <c r="CG2645" s="104"/>
      <c r="CH2645" s="104"/>
      <c r="CL2645" s="104"/>
      <c r="CN2645" s="104"/>
      <c r="CO2645" s="104"/>
      <c r="HG2645" s="107"/>
    </row>
    <row r="2646" spans="80:215" x14ac:dyDescent="0.2">
      <c r="CB2646" s="104"/>
      <c r="CC2646" s="104"/>
      <c r="CG2646" s="104"/>
      <c r="CH2646" s="104"/>
      <c r="CL2646" s="104"/>
      <c r="CN2646" s="104"/>
      <c r="CO2646" s="104"/>
      <c r="HG2646" s="107"/>
    </row>
    <row r="2647" spans="80:215" x14ac:dyDescent="0.2">
      <c r="CB2647" s="104"/>
      <c r="CC2647" s="104"/>
      <c r="CG2647" s="104"/>
      <c r="CH2647" s="104"/>
      <c r="CL2647" s="104"/>
      <c r="CN2647" s="104"/>
      <c r="CO2647" s="104"/>
      <c r="HG2647" s="107"/>
    </row>
    <row r="2648" spans="80:215" x14ac:dyDescent="0.2">
      <c r="CB2648" s="104"/>
      <c r="CC2648" s="104"/>
      <c r="CG2648" s="104"/>
      <c r="CH2648" s="104"/>
      <c r="CL2648" s="104"/>
      <c r="CN2648" s="104"/>
      <c r="CO2648" s="104"/>
      <c r="HG2648" s="107"/>
    </row>
    <row r="2649" spans="80:215" x14ac:dyDescent="0.2">
      <c r="CB2649" s="104"/>
      <c r="CC2649" s="104"/>
      <c r="CG2649" s="104"/>
      <c r="CH2649" s="104"/>
      <c r="CL2649" s="104"/>
      <c r="CN2649" s="104"/>
      <c r="CO2649" s="104"/>
      <c r="HG2649" s="107"/>
    </row>
    <row r="2650" spans="80:215" x14ac:dyDescent="0.2">
      <c r="CB2650" s="104"/>
      <c r="CC2650" s="104"/>
      <c r="CG2650" s="104"/>
      <c r="CH2650" s="104"/>
      <c r="CL2650" s="104"/>
      <c r="CN2650" s="104"/>
      <c r="CO2650" s="104"/>
      <c r="HG2650" s="107"/>
    </row>
    <row r="2651" spans="80:215" x14ac:dyDescent="0.2">
      <c r="CB2651" s="104"/>
      <c r="CC2651" s="104"/>
      <c r="CG2651" s="104"/>
      <c r="CH2651" s="104"/>
      <c r="CL2651" s="104"/>
      <c r="CN2651" s="104"/>
      <c r="CO2651" s="104"/>
      <c r="HG2651" s="107"/>
    </row>
    <row r="2652" spans="80:215" x14ac:dyDescent="0.2">
      <c r="CB2652" s="104"/>
      <c r="CC2652" s="104"/>
      <c r="CG2652" s="104"/>
      <c r="CH2652" s="104"/>
      <c r="CL2652" s="104"/>
      <c r="CN2652" s="104"/>
      <c r="CO2652" s="104"/>
      <c r="HG2652" s="107"/>
    </row>
    <row r="2653" spans="80:215" x14ac:dyDescent="0.2">
      <c r="CB2653" s="104"/>
      <c r="CC2653" s="104"/>
      <c r="CG2653" s="104"/>
      <c r="CH2653" s="104"/>
      <c r="CL2653" s="104"/>
      <c r="CN2653" s="104"/>
      <c r="CO2653" s="104"/>
      <c r="HG2653" s="107"/>
    </row>
    <row r="2654" spans="80:215" x14ac:dyDescent="0.2">
      <c r="CB2654" s="104"/>
      <c r="CC2654" s="104"/>
      <c r="CG2654" s="104"/>
      <c r="CH2654" s="104"/>
      <c r="CL2654" s="104"/>
      <c r="CN2654" s="104"/>
      <c r="CO2654" s="104"/>
      <c r="HG2654" s="107"/>
    </row>
    <row r="2655" spans="80:215" x14ac:dyDescent="0.2">
      <c r="CB2655" s="104"/>
      <c r="CC2655" s="104"/>
      <c r="CG2655" s="104"/>
      <c r="CH2655" s="104"/>
      <c r="CL2655" s="104"/>
      <c r="CN2655" s="104"/>
      <c r="CO2655" s="104"/>
      <c r="HG2655" s="107"/>
    </row>
    <row r="2656" spans="80:215" x14ac:dyDescent="0.2">
      <c r="CB2656" s="104"/>
      <c r="CC2656" s="104"/>
      <c r="CG2656" s="104"/>
      <c r="CH2656" s="104"/>
      <c r="CL2656" s="104"/>
      <c r="CN2656" s="104"/>
      <c r="CO2656" s="104"/>
      <c r="HG2656" s="107"/>
    </row>
    <row r="2657" spans="80:215" x14ac:dyDescent="0.2">
      <c r="CB2657" s="104"/>
      <c r="CC2657" s="104"/>
      <c r="CG2657" s="104"/>
      <c r="CH2657" s="104"/>
      <c r="CL2657" s="104"/>
      <c r="CN2657" s="104"/>
      <c r="CO2657" s="104"/>
      <c r="HG2657" s="107"/>
    </row>
    <row r="2658" spans="80:215" x14ac:dyDescent="0.2">
      <c r="CB2658" s="104"/>
      <c r="CC2658" s="104"/>
      <c r="CG2658" s="104"/>
      <c r="CH2658" s="104"/>
      <c r="CL2658" s="104"/>
      <c r="CN2658" s="104"/>
      <c r="CO2658" s="104"/>
      <c r="HG2658" s="107"/>
    </row>
    <row r="2659" spans="80:215" x14ac:dyDescent="0.2">
      <c r="CB2659" s="104"/>
      <c r="CC2659" s="104"/>
      <c r="CG2659" s="104"/>
      <c r="CH2659" s="104"/>
      <c r="CL2659" s="104"/>
      <c r="CN2659" s="104"/>
      <c r="CO2659" s="104"/>
      <c r="HG2659" s="107"/>
    </row>
    <row r="2660" spans="80:215" x14ac:dyDescent="0.2">
      <c r="CB2660" s="104"/>
      <c r="CC2660" s="104"/>
      <c r="CG2660" s="104"/>
      <c r="CH2660" s="104"/>
      <c r="CL2660" s="104"/>
      <c r="CN2660" s="104"/>
      <c r="CO2660" s="104"/>
      <c r="HG2660" s="107"/>
    </row>
    <row r="2661" spans="80:215" x14ac:dyDescent="0.2">
      <c r="CB2661" s="104"/>
      <c r="CC2661" s="104"/>
      <c r="CG2661" s="104"/>
      <c r="CH2661" s="104"/>
      <c r="CL2661" s="104"/>
      <c r="CN2661" s="104"/>
      <c r="CO2661" s="104"/>
      <c r="HG2661" s="107"/>
    </row>
    <row r="2662" spans="80:215" x14ac:dyDescent="0.2">
      <c r="CB2662" s="104"/>
      <c r="CC2662" s="104"/>
      <c r="CG2662" s="104"/>
      <c r="CH2662" s="104"/>
      <c r="CL2662" s="104"/>
      <c r="CN2662" s="104"/>
      <c r="CO2662" s="104"/>
      <c r="HG2662" s="107"/>
    </row>
    <row r="2663" spans="80:215" x14ac:dyDescent="0.2">
      <c r="CB2663" s="104"/>
      <c r="CC2663" s="104"/>
      <c r="CG2663" s="104"/>
      <c r="CH2663" s="104"/>
      <c r="CL2663" s="104"/>
      <c r="CN2663" s="104"/>
      <c r="CO2663" s="104"/>
      <c r="HG2663" s="107"/>
    </row>
    <row r="2664" spans="80:215" x14ac:dyDescent="0.2">
      <c r="CB2664" s="104"/>
      <c r="CC2664" s="104"/>
      <c r="CG2664" s="104"/>
      <c r="CH2664" s="104"/>
      <c r="CL2664" s="104"/>
      <c r="CN2664" s="104"/>
      <c r="CO2664" s="104"/>
      <c r="HG2664" s="107"/>
    </row>
    <row r="2665" spans="80:215" x14ac:dyDescent="0.2">
      <c r="CB2665" s="104"/>
      <c r="CC2665" s="104"/>
      <c r="CG2665" s="104"/>
      <c r="CH2665" s="104"/>
      <c r="CL2665" s="104"/>
      <c r="CN2665" s="104"/>
      <c r="CO2665" s="104"/>
      <c r="HG2665" s="107"/>
    </row>
    <row r="2666" spans="80:215" x14ac:dyDescent="0.2">
      <c r="CB2666" s="104"/>
      <c r="CC2666" s="104"/>
      <c r="CG2666" s="104"/>
      <c r="CH2666" s="104"/>
      <c r="CL2666" s="104"/>
      <c r="CN2666" s="104"/>
      <c r="CO2666" s="104"/>
      <c r="HG2666" s="107"/>
    </row>
    <row r="2667" spans="80:215" x14ac:dyDescent="0.2">
      <c r="CB2667" s="104"/>
      <c r="CC2667" s="104"/>
      <c r="CG2667" s="104"/>
      <c r="CH2667" s="104"/>
      <c r="CL2667" s="104"/>
      <c r="CN2667" s="104"/>
      <c r="CO2667" s="104"/>
      <c r="HG2667" s="107"/>
    </row>
    <row r="2668" spans="80:215" x14ac:dyDescent="0.2">
      <c r="CB2668" s="104"/>
      <c r="CC2668" s="104"/>
      <c r="CG2668" s="104"/>
      <c r="CH2668" s="104"/>
      <c r="CL2668" s="104"/>
      <c r="CN2668" s="104"/>
      <c r="CO2668" s="104"/>
      <c r="HG2668" s="107"/>
    </row>
    <row r="2669" spans="80:215" x14ac:dyDescent="0.2">
      <c r="CB2669" s="104"/>
      <c r="CC2669" s="104"/>
      <c r="CG2669" s="104"/>
      <c r="CH2669" s="104"/>
      <c r="CL2669" s="104"/>
      <c r="CN2669" s="104"/>
      <c r="CO2669" s="104"/>
      <c r="HG2669" s="107"/>
    </row>
    <row r="2670" spans="80:215" x14ac:dyDescent="0.2">
      <c r="CB2670" s="104"/>
      <c r="CC2670" s="104"/>
      <c r="CG2670" s="104"/>
      <c r="CH2670" s="104"/>
      <c r="CL2670" s="104"/>
      <c r="CN2670" s="104"/>
      <c r="CO2670" s="104"/>
      <c r="HG2670" s="107"/>
    </row>
    <row r="2671" spans="80:215" x14ac:dyDescent="0.2">
      <c r="CB2671" s="104"/>
      <c r="CC2671" s="104"/>
      <c r="CG2671" s="104"/>
      <c r="CH2671" s="104"/>
      <c r="CL2671" s="104"/>
      <c r="CN2671" s="104"/>
      <c r="CO2671" s="104"/>
      <c r="HG2671" s="107"/>
    </row>
    <row r="2672" spans="80:215" x14ac:dyDescent="0.2">
      <c r="CB2672" s="104"/>
      <c r="CC2672" s="104"/>
      <c r="CG2672" s="104"/>
      <c r="CH2672" s="104"/>
      <c r="CL2672" s="104"/>
      <c r="CN2672" s="104"/>
      <c r="CO2672" s="104"/>
      <c r="HG2672" s="107"/>
    </row>
    <row r="2673" spans="80:215" x14ac:dyDescent="0.2">
      <c r="CB2673" s="104"/>
      <c r="CC2673" s="104"/>
      <c r="CG2673" s="104"/>
      <c r="CH2673" s="104"/>
      <c r="CL2673" s="104"/>
      <c r="CN2673" s="104"/>
      <c r="CO2673" s="104"/>
      <c r="HG2673" s="107"/>
    </row>
    <row r="2674" spans="80:215" x14ac:dyDescent="0.2">
      <c r="CB2674" s="104"/>
      <c r="CC2674" s="104"/>
      <c r="CG2674" s="104"/>
      <c r="CH2674" s="104"/>
      <c r="CL2674" s="104"/>
      <c r="CN2674" s="104"/>
      <c r="CO2674" s="104"/>
      <c r="HG2674" s="107"/>
    </row>
    <row r="2675" spans="80:215" x14ac:dyDescent="0.2">
      <c r="CB2675" s="104"/>
      <c r="CC2675" s="104"/>
      <c r="CG2675" s="104"/>
      <c r="CH2675" s="104"/>
      <c r="CL2675" s="104"/>
      <c r="CN2675" s="104"/>
      <c r="CO2675" s="104"/>
      <c r="HG2675" s="107"/>
    </row>
    <row r="2676" spans="80:215" x14ac:dyDescent="0.2">
      <c r="CB2676" s="104"/>
      <c r="CC2676" s="104"/>
      <c r="CG2676" s="104"/>
      <c r="CH2676" s="104"/>
      <c r="CL2676" s="104"/>
      <c r="CN2676" s="104"/>
      <c r="CO2676" s="104"/>
      <c r="HG2676" s="107"/>
    </row>
    <row r="2677" spans="80:215" x14ac:dyDescent="0.2">
      <c r="CB2677" s="104"/>
      <c r="CC2677" s="104"/>
      <c r="CG2677" s="104"/>
      <c r="CH2677" s="104"/>
      <c r="CL2677" s="104"/>
      <c r="CN2677" s="104"/>
      <c r="CO2677" s="104"/>
      <c r="HG2677" s="107"/>
    </row>
    <row r="2678" spans="80:215" x14ac:dyDescent="0.2">
      <c r="CB2678" s="104"/>
      <c r="CC2678" s="104"/>
      <c r="CG2678" s="104"/>
      <c r="CH2678" s="104"/>
      <c r="CL2678" s="104"/>
      <c r="CN2678" s="104"/>
      <c r="CO2678" s="104"/>
      <c r="HG2678" s="107"/>
    </row>
    <row r="2679" spans="80:215" x14ac:dyDescent="0.2">
      <c r="CB2679" s="104"/>
      <c r="CC2679" s="104"/>
      <c r="CG2679" s="104"/>
      <c r="CH2679" s="104"/>
      <c r="CL2679" s="104"/>
      <c r="CN2679" s="104"/>
      <c r="CO2679" s="104"/>
      <c r="HG2679" s="107"/>
    </row>
    <row r="2680" spans="80:215" x14ac:dyDescent="0.2">
      <c r="CB2680" s="104"/>
      <c r="CC2680" s="104"/>
      <c r="CG2680" s="104"/>
      <c r="CH2680" s="104"/>
      <c r="CL2680" s="104"/>
      <c r="CN2680" s="104"/>
      <c r="CO2680" s="104"/>
      <c r="HG2680" s="107"/>
    </row>
    <row r="2681" spans="80:215" x14ac:dyDescent="0.2">
      <c r="CB2681" s="104"/>
      <c r="CC2681" s="104"/>
      <c r="CG2681" s="104"/>
      <c r="CH2681" s="104"/>
      <c r="CL2681" s="104"/>
      <c r="CN2681" s="104"/>
      <c r="CO2681" s="104"/>
      <c r="HG2681" s="107"/>
    </row>
    <row r="2682" spans="80:215" x14ac:dyDescent="0.2">
      <c r="CB2682" s="104"/>
      <c r="CC2682" s="104"/>
      <c r="CG2682" s="104"/>
      <c r="CH2682" s="104"/>
      <c r="CL2682" s="104"/>
      <c r="CN2682" s="104"/>
      <c r="CO2682" s="104"/>
      <c r="HG2682" s="107"/>
    </row>
    <row r="2683" spans="80:215" x14ac:dyDescent="0.2">
      <c r="CB2683" s="104"/>
      <c r="CC2683" s="104"/>
      <c r="CG2683" s="104"/>
      <c r="CH2683" s="104"/>
      <c r="CL2683" s="104"/>
      <c r="CN2683" s="104"/>
      <c r="CO2683" s="104"/>
      <c r="HG2683" s="107"/>
    </row>
    <row r="2684" spans="80:215" x14ac:dyDescent="0.2">
      <c r="CB2684" s="104"/>
      <c r="CC2684" s="104"/>
      <c r="CG2684" s="104"/>
      <c r="CH2684" s="104"/>
      <c r="CL2684" s="104"/>
      <c r="CN2684" s="104"/>
      <c r="CO2684" s="104"/>
      <c r="HG2684" s="107"/>
    </row>
    <row r="2685" spans="80:215" x14ac:dyDescent="0.2">
      <c r="CB2685" s="104"/>
      <c r="CC2685" s="104"/>
      <c r="CG2685" s="104"/>
      <c r="CH2685" s="104"/>
      <c r="CL2685" s="104"/>
      <c r="CN2685" s="104"/>
      <c r="CO2685" s="104"/>
      <c r="HG2685" s="107"/>
    </row>
    <row r="2686" spans="80:215" x14ac:dyDescent="0.2">
      <c r="CB2686" s="104"/>
      <c r="CC2686" s="104"/>
      <c r="CG2686" s="104"/>
      <c r="CH2686" s="104"/>
      <c r="CL2686" s="104"/>
      <c r="CN2686" s="104"/>
      <c r="CO2686" s="104"/>
      <c r="HG2686" s="107"/>
    </row>
    <row r="2687" spans="80:215" x14ac:dyDescent="0.2">
      <c r="CB2687" s="104"/>
      <c r="CC2687" s="104"/>
      <c r="CG2687" s="104"/>
      <c r="CH2687" s="104"/>
      <c r="CL2687" s="104"/>
      <c r="CN2687" s="104"/>
      <c r="CO2687" s="104"/>
      <c r="HG2687" s="107"/>
    </row>
    <row r="2688" spans="80:215" x14ac:dyDescent="0.2">
      <c r="CB2688" s="104"/>
      <c r="CC2688" s="104"/>
      <c r="CG2688" s="104"/>
      <c r="CH2688" s="104"/>
      <c r="CL2688" s="104"/>
      <c r="CN2688" s="104"/>
      <c r="CO2688" s="104"/>
      <c r="HG2688" s="107"/>
    </row>
    <row r="2689" spans="80:215" x14ac:dyDescent="0.2">
      <c r="CB2689" s="104"/>
      <c r="CC2689" s="104"/>
      <c r="CG2689" s="104"/>
      <c r="CH2689" s="104"/>
      <c r="CL2689" s="104"/>
      <c r="CN2689" s="104"/>
      <c r="CO2689" s="104"/>
      <c r="HG2689" s="107"/>
    </row>
    <row r="2690" spans="80:215" x14ac:dyDescent="0.2">
      <c r="CB2690" s="104"/>
      <c r="CC2690" s="104"/>
      <c r="CG2690" s="104"/>
      <c r="CH2690" s="104"/>
      <c r="CL2690" s="104"/>
      <c r="CN2690" s="104"/>
      <c r="CO2690" s="104"/>
      <c r="HG2690" s="107"/>
    </row>
    <row r="2691" spans="80:215" x14ac:dyDescent="0.2">
      <c r="CB2691" s="104"/>
      <c r="CC2691" s="104"/>
      <c r="CG2691" s="104"/>
      <c r="CH2691" s="104"/>
      <c r="CL2691" s="104"/>
      <c r="CN2691" s="104"/>
      <c r="CO2691" s="104"/>
      <c r="HG2691" s="107"/>
    </row>
    <row r="2692" spans="80:215" x14ac:dyDescent="0.2">
      <c r="CB2692" s="104"/>
      <c r="CC2692" s="104"/>
      <c r="CG2692" s="104"/>
      <c r="CH2692" s="104"/>
      <c r="CL2692" s="104"/>
      <c r="CN2692" s="104"/>
      <c r="CO2692" s="104"/>
      <c r="HG2692" s="107"/>
    </row>
    <row r="2693" spans="80:215" x14ac:dyDescent="0.2">
      <c r="CB2693" s="104"/>
      <c r="CC2693" s="104"/>
      <c r="CG2693" s="104"/>
      <c r="CH2693" s="104"/>
      <c r="CL2693" s="104"/>
      <c r="CN2693" s="104"/>
      <c r="CO2693" s="104"/>
      <c r="HG2693" s="107"/>
    </row>
    <row r="2694" spans="80:215" x14ac:dyDescent="0.2">
      <c r="CB2694" s="104"/>
      <c r="CC2694" s="104"/>
      <c r="CG2694" s="104"/>
      <c r="CH2694" s="104"/>
      <c r="CL2694" s="104"/>
      <c r="CN2694" s="104"/>
      <c r="CO2694" s="104"/>
      <c r="HG2694" s="107"/>
    </row>
    <row r="2695" spans="80:215" x14ac:dyDescent="0.2">
      <c r="CB2695" s="104"/>
      <c r="CC2695" s="104"/>
      <c r="CG2695" s="104"/>
      <c r="CH2695" s="104"/>
      <c r="CL2695" s="104"/>
      <c r="CN2695" s="104"/>
      <c r="CO2695" s="104"/>
      <c r="HG2695" s="107"/>
    </row>
    <row r="2696" spans="80:215" x14ac:dyDescent="0.2">
      <c r="CB2696" s="104"/>
      <c r="CC2696" s="104"/>
      <c r="CG2696" s="104"/>
      <c r="CH2696" s="104"/>
      <c r="CL2696" s="104"/>
      <c r="CN2696" s="104"/>
      <c r="CO2696" s="104"/>
      <c r="HG2696" s="107"/>
    </row>
    <row r="2697" spans="80:215" x14ac:dyDescent="0.2">
      <c r="CB2697" s="104"/>
      <c r="CC2697" s="104"/>
      <c r="CG2697" s="104"/>
      <c r="CH2697" s="104"/>
      <c r="CL2697" s="104"/>
      <c r="CN2697" s="104"/>
      <c r="CO2697" s="104"/>
      <c r="HG2697" s="107"/>
    </row>
    <row r="2698" spans="80:215" x14ac:dyDescent="0.2">
      <c r="CB2698" s="104"/>
      <c r="CC2698" s="104"/>
      <c r="CG2698" s="104"/>
      <c r="CH2698" s="104"/>
      <c r="CL2698" s="104"/>
      <c r="CN2698" s="104"/>
      <c r="CO2698" s="104"/>
      <c r="HG2698" s="107"/>
    </row>
    <row r="2699" spans="80:215" x14ac:dyDescent="0.2">
      <c r="CB2699" s="104"/>
      <c r="CC2699" s="104"/>
      <c r="CG2699" s="104"/>
      <c r="CH2699" s="104"/>
      <c r="CL2699" s="104"/>
      <c r="CN2699" s="104"/>
      <c r="CO2699" s="104"/>
      <c r="HG2699" s="107"/>
    </row>
    <row r="2700" spans="80:215" x14ac:dyDescent="0.2">
      <c r="CB2700" s="104"/>
      <c r="CC2700" s="104"/>
      <c r="CG2700" s="104"/>
      <c r="CH2700" s="104"/>
      <c r="CL2700" s="104"/>
      <c r="CN2700" s="104"/>
      <c r="CO2700" s="104"/>
      <c r="HG2700" s="107"/>
    </row>
    <row r="2701" spans="80:215" x14ac:dyDescent="0.2">
      <c r="CB2701" s="104"/>
      <c r="CC2701" s="104"/>
      <c r="CG2701" s="104"/>
      <c r="CH2701" s="104"/>
      <c r="CL2701" s="104"/>
      <c r="CN2701" s="104"/>
      <c r="CO2701" s="104"/>
      <c r="HG2701" s="107"/>
    </row>
    <row r="2702" spans="80:215" x14ac:dyDescent="0.2">
      <c r="CB2702" s="104"/>
      <c r="CC2702" s="104"/>
      <c r="CG2702" s="104"/>
      <c r="CH2702" s="104"/>
      <c r="CL2702" s="104"/>
      <c r="CN2702" s="104"/>
      <c r="CO2702" s="104"/>
      <c r="HG2702" s="107"/>
    </row>
    <row r="2703" spans="80:215" x14ac:dyDescent="0.2">
      <c r="CB2703" s="104"/>
      <c r="CC2703" s="104"/>
      <c r="CG2703" s="104"/>
      <c r="CH2703" s="104"/>
      <c r="CL2703" s="104"/>
      <c r="CN2703" s="104"/>
      <c r="CO2703" s="104"/>
      <c r="HG2703" s="107"/>
    </row>
    <row r="2704" spans="80:215" x14ac:dyDescent="0.2">
      <c r="CB2704" s="104"/>
      <c r="CC2704" s="104"/>
      <c r="CG2704" s="104"/>
      <c r="CH2704" s="104"/>
      <c r="CL2704" s="104"/>
      <c r="CN2704" s="104"/>
      <c r="CO2704" s="104"/>
      <c r="HG2704" s="107"/>
    </row>
    <row r="2705" spans="80:215" x14ac:dyDescent="0.2">
      <c r="CB2705" s="104"/>
      <c r="CC2705" s="104"/>
      <c r="CG2705" s="104"/>
      <c r="CH2705" s="104"/>
      <c r="CL2705" s="104"/>
      <c r="CN2705" s="104"/>
      <c r="CO2705" s="104"/>
      <c r="HG2705" s="107"/>
    </row>
    <row r="2706" spans="80:215" x14ac:dyDescent="0.2">
      <c r="CB2706" s="104"/>
      <c r="CC2706" s="104"/>
      <c r="CG2706" s="104"/>
      <c r="CH2706" s="104"/>
      <c r="CL2706" s="104"/>
      <c r="CN2706" s="104"/>
      <c r="CO2706" s="104"/>
      <c r="HG2706" s="107"/>
    </row>
    <row r="2707" spans="80:215" x14ac:dyDescent="0.2">
      <c r="CB2707" s="104"/>
      <c r="CC2707" s="104"/>
      <c r="CG2707" s="104"/>
      <c r="CH2707" s="104"/>
      <c r="CL2707" s="104"/>
      <c r="CN2707" s="104"/>
      <c r="CO2707" s="104"/>
      <c r="HG2707" s="107"/>
    </row>
    <row r="2708" spans="80:215" x14ac:dyDescent="0.2">
      <c r="CB2708" s="104"/>
      <c r="CC2708" s="104"/>
      <c r="CG2708" s="104"/>
      <c r="CH2708" s="104"/>
      <c r="CL2708" s="104"/>
      <c r="CN2708" s="104"/>
      <c r="CO2708" s="104"/>
      <c r="HG2708" s="107"/>
    </row>
    <row r="2709" spans="80:215" x14ac:dyDescent="0.2">
      <c r="CB2709" s="104"/>
      <c r="CC2709" s="104"/>
      <c r="CG2709" s="104"/>
      <c r="CH2709" s="104"/>
      <c r="CL2709" s="104"/>
      <c r="CN2709" s="104"/>
      <c r="CO2709" s="104"/>
      <c r="HG2709" s="107"/>
    </row>
    <row r="2710" spans="80:215" x14ac:dyDescent="0.2">
      <c r="CB2710" s="104"/>
      <c r="CC2710" s="104"/>
      <c r="CG2710" s="104"/>
      <c r="CH2710" s="104"/>
      <c r="CL2710" s="104"/>
      <c r="CN2710" s="104"/>
      <c r="CO2710" s="104"/>
      <c r="HG2710" s="107"/>
    </row>
    <row r="2711" spans="80:215" x14ac:dyDescent="0.2">
      <c r="CB2711" s="104"/>
      <c r="CC2711" s="104"/>
      <c r="CG2711" s="104"/>
      <c r="CH2711" s="104"/>
      <c r="CL2711" s="104"/>
      <c r="CN2711" s="104"/>
      <c r="CO2711" s="104"/>
      <c r="HG2711" s="107"/>
    </row>
    <row r="2712" spans="80:215" x14ac:dyDescent="0.2">
      <c r="CB2712" s="104"/>
      <c r="CC2712" s="104"/>
      <c r="CG2712" s="104"/>
      <c r="CH2712" s="104"/>
      <c r="CL2712" s="104"/>
      <c r="CN2712" s="104"/>
      <c r="CO2712" s="104"/>
      <c r="HG2712" s="107"/>
    </row>
    <row r="2713" spans="80:215" x14ac:dyDescent="0.2">
      <c r="CB2713" s="104"/>
      <c r="CC2713" s="104"/>
      <c r="CG2713" s="104"/>
      <c r="CH2713" s="104"/>
      <c r="CL2713" s="104"/>
      <c r="CN2713" s="104"/>
      <c r="CO2713" s="104"/>
      <c r="HG2713" s="107"/>
    </row>
    <row r="2714" spans="80:215" x14ac:dyDescent="0.2">
      <c r="CB2714" s="104"/>
      <c r="CC2714" s="104"/>
      <c r="CG2714" s="104"/>
      <c r="CH2714" s="104"/>
      <c r="CL2714" s="104"/>
      <c r="CN2714" s="104"/>
      <c r="CO2714" s="104"/>
      <c r="HG2714" s="107"/>
    </row>
    <row r="2715" spans="80:215" x14ac:dyDescent="0.2">
      <c r="CB2715" s="104"/>
      <c r="CC2715" s="104"/>
      <c r="CG2715" s="104"/>
      <c r="CH2715" s="104"/>
      <c r="CL2715" s="104"/>
      <c r="CN2715" s="104"/>
      <c r="CO2715" s="104"/>
      <c r="HG2715" s="107"/>
    </row>
    <row r="2716" spans="80:215" x14ac:dyDescent="0.2">
      <c r="CB2716" s="104"/>
      <c r="CC2716" s="104"/>
      <c r="CG2716" s="104"/>
      <c r="CH2716" s="104"/>
      <c r="CL2716" s="104"/>
      <c r="CN2716" s="104"/>
      <c r="CO2716" s="104"/>
      <c r="HG2716" s="107"/>
    </row>
    <row r="2717" spans="80:215" x14ac:dyDescent="0.2">
      <c r="CB2717" s="104"/>
      <c r="CC2717" s="104"/>
      <c r="CG2717" s="104"/>
      <c r="CH2717" s="104"/>
      <c r="CL2717" s="104"/>
      <c r="CN2717" s="104"/>
      <c r="CO2717" s="104"/>
      <c r="HG2717" s="107"/>
    </row>
    <row r="2718" spans="80:215" x14ac:dyDescent="0.2">
      <c r="CB2718" s="104"/>
      <c r="CC2718" s="104"/>
      <c r="CG2718" s="104"/>
      <c r="CH2718" s="104"/>
      <c r="CL2718" s="104"/>
      <c r="CN2718" s="104"/>
      <c r="CO2718" s="104"/>
      <c r="HG2718" s="107"/>
    </row>
    <row r="2719" spans="80:215" x14ac:dyDescent="0.2">
      <c r="CB2719" s="104"/>
      <c r="CC2719" s="104"/>
      <c r="CG2719" s="104"/>
      <c r="CH2719" s="104"/>
      <c r="CL2719" s="104"/>
      <c r="CN2719" s="104"/>
      <c r="CO2719" s="104"/>
      <c r="HG2719" s="107"/>
    </row>
    <row r="2720" spans="80:215" x14ac:dyDescent="0.2">
      <c r="CB2720" s="104"/>
      <c r="CC2720" s="104"/>
      <c r="CG2720" s="104"/>
      <c r="CH2720" s="104"/>
      <c r="CL2720" s="104"/>
      <c r="CN2720" s="104"/>
      <c r="CO2720" s="104"/>
      <c r="HG2720" s="107"/>
    </row>
    <row r="2721" spans="80:215" x14ac:dyDescent="0.2">
      <c r="CB2721" s="104"/>
      <c r="CC2721" s="104"/>
      <c r="CG2721" s="104"/>
      <c r="CH2721" s="104"/>
      <c r="CL2721" s="104"/>
      <c r="CN2721" s="104"/>
      <c r="CO2721" s="104"/>
      <c r="HG2721" s="107"/>
    </row>
    <row r="2722" spans="80:215" x14ac:dyDescent="0.2">
      <c r="CB2722" s="104"/>
      <c r="CC2722" s="104"/>
      <c r="CG2722" s="104"/>
      <c r="CH2722" s="104"/>
      <c r="CL2722" s="104"/>
      <c r="CN2722" s="104"/>
      <c r="CO2722" s="104"/>
      <c r="HG2722" s="107"/>
    </row>
    <row r="2723" spans="80:215" x14ac:dyDescent="0.2">
      <c r="CB2723" s="104"/>
      <c r="CC2723" s="104"/>
      <c r="CG2723" s="104"/>
      <c r="CH2723" s="104"/>
      <c r="CL2723" s="104"/>
      <c r="CN2723" s="104"/>
      <c r="CO2723" s="104"/>
      <c r="HG2723" s="107"/>
    </row>
    <row r="2724" spans="80:215" x14ac:dyDescent="0.2">
      <c r="CB2724" s="104"/>
      <c r="CC2724" s="104"/>
      <c r="CG2724" s="104"/>
      <c r="CH2724" s="104"/>
      <c r="CL2724" s="104"/>
      <c r="CN2724" s="104"/>
      <c r="CO2724" s="104"/>
      <c r="HG2724" s="107"/>
    </row>
    <row r="2725" spans="80:215" x14ac:dyDescent="0.2">
      <c r="CB2725" s="104"/>
      <c r="CC2725" s="104"/>
      <c r="CG2725" s="104"/>
      <c r="CH2725" s="104"/>
      <c r="CL2725" s="104"/>
      <c r="CN2725" s="104"/>
      <c r="CO2725" s="104"/>
      <c r="HG2725" s="107"/>
    </row>
    <row r="2726" spans="80:215" x14ac:dyDescent="0.2">
      <c r="CB2726" s="104"/>
      <c r="CC2726" s="104"/>
      <c r="CG2726" s="104"/>
      <c r="CH2726" s="104"/>
      <c r="CL2726" s="104"/>
      <c r="CN2726" s="104"/>
      <c r="CO2726" s="104"/>
      <c r="HG2726" s="107"/>
    </row>
    <row r="2727" spans="80:215" x14ac:dyDescent="0.2">
      <c r="CB2727" s="104"/>
      <c r="CC2727" s="104"/>
      <c r="CG2727" s="104"/>
      <c r="CH2727" s="104"/>
      <c r="CL2727" s="104"/>
      <c r="CN2727" s="104"/>
      <c r="CO2727" s="104"/>
      <c r="HG2727" s="107"/>
    </row>
    <row r="2728" spans="80:215" x14ac:dyDescent="0.2">
      <c r="CB2728" s="104"/>
      <c r="CC2728" s="104"/>
      <c r="CG2728" s="104"/>
      <c r="CH2728" s="104"/>
      <c r="CL2728" s="104"/>
      <c r="CN2728" s="104"/>
      <c r="CO2728" s="104"/>
      <c r="HG2728" s="107"/>
    </row>
    <row r="2729" spans="80:215" x14ac:dyDescent="0.2">
      <c r="CB2729" s="104"/>
      <c r="CC2729" s="104"/>
      <c r="CG2729" s="104"/>
      <c r="CH2729" s="104"/>
      <c r="CL2729" s="104"/>
      <c r="CN2729" s="104"/>
      <c r="CO2729" s="104"/>
      <c r="HG2729" s="107"/>
    </row>
    <row r="2730" spans="80:215" x14ac:dyDescent="0.2">
      <c r="CB2730" s="104"/>
      <c r="CC2730" s="104"/>
      <c r="CG2730" s="104"/>
      <c r="CH2730" s="104"/>
      <c r="CL2730" s="104"/>
      <c r="CN2730" s="104"/>
      <c r="CO2730" s="104"/>
      <c r="HG2730" s="107"/>
    </row>
    <row r="2731" spans="80:215" x14ac:dyDescent="0.2">
      <c r="CB2731" s="104"/>
      <c r="CC2731" s="104"/>
      <c r="CG2731" s="104"/>
      <c r="CH2731" s="104"/>
      <c r="CL2731" s="104"/>
      <c r="CN2731" s="104"/>
      <c r="CO2731" s="104"/>
      <c r="HG2731" s="107"/>
    </row>
    <row r="2732" spans="80:215" x14ac:dyDescent="0.2">
      <c r="CB2732" s="104"/>
      <c r="CC2732" s="104"/>
      <c r="CG2732" s="104"/>
      <c r="CH2732" s="104"/>
      <c r="CL2732" s="104"/>
      <c r="CN2732" s="104"/>
      <c r="CO2732" s="104"/>
      <c r="HG2732" s="107"/>
    </row>
    <row r="2733" spans="80:215" x14ac:dyDescent="0.2">
      <c r="CB2733" s="104"/>
      <c r="CC2733" s="104"/>
      <c r="CG2733" s="104"/>
      <c r="CH2733" s="104"/>
      <c r="CL2733" s="104"/>
      <c r="CN2733" s="104"/>
      <c r="CO2733" s="104"/>
      <c r="HG2733" s="107"/>
    </row>
    <row r="2734" spans="80:215" x14ac:dyDescent="0.2">
      <c r="CB2734" s="104"/>
      <c r="CC2734" s="104"/>
      <c r="CG2734" s="104"/>
      <c r="CH2734" s="104"/>
      <c r="CL2734" s="104"/>
      <c r="CN2734" s="104"/>
      <c r="CO2734" s="104"/>
      <c r="HG2734" s="107"/>
    </row>
    <row r="2735" spans="80:215" x14ac:dyDescent="0.2">
      <c r="CB2735" s="104"/>
      <c r="CC2735" s="104"/>
      <c r="CG2735" s="104"/>
      <c r="CH2735" s="104"/>
      <c r="CL2735" s="104"/>
      <c r="CN2735" s="104"/>
      <c r="CO2735" s="104"/>
      <c r="HG2735" s="107"/>
    </row>
    <row r="2736" spans="80:215" x14ac:dyDescent="0.2">
      <c r="CB2736" s="104"/>
      <c r="CC2736" s="104"/>
      <c r="CG2736" s="104"/>
      <c r="CH2736" s="104"/>
      <c r="CL2736" s="104"/>
      <c r="CN2736" s="104"/>
      <c r="CO2736" s="104"/>
      <c r="HG2736" s="107"/>
    </row>
    <row r="2737" spans="80:215" x14ac:dyDescent="0.2">
      <c r="CB2737" s="104"/>
      <c r="CC2737" s="104"/>
      <c r="CG2737" s="104"/>
      <c r="CH2737" s="104"/>
      <c r="CL2737" s="104"/>
      <c r="CN2737" s="104"/>
      <c r="CO2737" s="104"/>
      <c r="HG2737" s="107"/>
    </row>
    <row r="2738" spans="80:215" x14ac:dyDescent="0.2">
      <c r="CB2738" s="104"/>
      <c r="CC2738" s="104"/>
      <c r="CG2738" s="104"/>
      <c r="CH2738" s="104"/>
      <c r="CL2738" s="104"/>
      <c r="CN2738" s="104"/>
      <c r="CO2738" s="104"/>
      <c r="HG2738" s="107"/>
    </row>
    <row r="2739" spans="80:215" x14ac:dyDescent="0.2">
      <c r="CB2739" s="104"/>
      <c r="CC2739" s="104"/>
      <c r="CG2739" s="104"/>
      <c r="CH2739" s="104"/>
      <c r="CL2739" s="104"/>
      <c r="CN2739" s="104"/>
      <c r="CO2739" s="104"/>
      <c r="HG2739" s="107"/>
    </row>
    <row r="2740" spans="80:215" x14ac:dyDescent="0.2">
      <c r="CB2740" s="104"/>
      <c r="CC2740" s="104"/>
      <c r="CG2740" s="104"/>
      <c r="CH2740" s="104"/>
      <c r="CL2740" s="104"/>
      <c r="CN2740" s="104"/>
      <c r="CO2740" s="104"/>
      <c r="HG2740" s="107"/>
    </row>
    <row r="2741" spans="80:215" x14ac:dyDescent="0.2">
      <c r="CB2741" s="104"/>
      <c r="CC2741" s="104"/>
      <c r="CG2741" s="104"/>
      <c r="CH2741" s="104"/>
      <c r="CL2741" s="104"/>
      <c r="CN2741" s="104"/>
      <c r="CO2741" s="104"/>
      <c r="HG2741" s="107"/>
    </row>
    <row r="2742" spans="80:215" x14ac:dyDescent="0.2">
      <c r="CB2742" s="104"/>
      <c r="CC2742" s="104"/>
      <c r="CG2742" s="104"/>
      <c r="CH2742" s="104"/>
      <c r="CL2742" s="104"/>
      <c r="CN2742" s="104"/>
      <c r="CO2742" s="104"/>
      <c r="HG2742" s="107"/>
    </row>
    <row r="2743" spans="80:215" x14ac:dyDescent="0.2">
      <c r="CB2743" s="104"/>
      <c r="CC2743" s="104"/>
      <c r="CG2743" s="104"/>
      <c r="CH2743" s="104"/>
      <c r="CL2743" s="104"/>
      <c r="CN2743" s="104"/>
      <c r="CO2743" s="104"/>
      <c r="HG2743" s="107"/>
    </row>
    <row r="2744" spans="80:215" x14ac:dyDescent="0.2">
      <c r="CB2744" s="104"/>
      <c r="CC2744" s="104"/>
      <c r="CG2744" s="104"/>
      <c r="CH2744" s="104"/>
      <c r="CL2744" s="104"/>
      <c r="CN2744" s="104"/>
      <c r="CO2744" s="104"/>
      <c r="HG2744" s="107"/>
    </row>
    <row r="2745" spans="80:215" x14ac:dyDescent="0.2">
      <c r="CB2745" s="104"/>
      <c r="CC2745" s="104"/>
      <c r="CG2745" s="104"/>
      <c r="CH2745" s="104"/>
      <c r="CL2745" s="104"/>
      <c r="CN2745" s="104"/>
      <c r="CO2745" s="104"/>
      <c r="HG2745" s="107"/>
    </row>
    <row r="2746" spans="80:215" x14ac:dyDescent="0.2">
      <c r="CB2746" s="104"/>
      <c r="CC2746" s="104"/>
      <c r="CG2746" s="104"/>
      <c r="CH2746" s="104"/>
      <c r="CL2746" s="104"/>
      <c r="CN2746" s="104"/>
      <c r="CO2746" s="104"/>
      <c r="HG2746" s="107"/>
    </row>
    <row r="2747" spans="80:215" x14ac:dyDescent="0.2">
      <c r="CB2747" s="104"/>
      <c r="CC2747" s="104"/>
      <c r="CG2747" s="104"/>
      <c r="CH2747" s="104"/>
      <c r="CL2747" s="104"/>
      <c r="CN2747" s="104"/>
      <c r="CO2747" s="104"/>
      <c r="HG2747" s="107"/>
    </row>
    <row r="2748" spans="80:215" x14ac:dyDescent="0.2">
      <c r="CB2748" s="104"/>
      <c r="CC2748" s="104"/>
      <c r="CG2748" s="104"/>
      <c r="CH2748" s="104"/>
      <c r="CL2748" s="104"/>
      <c r="CN2748" s="104"/>
      <c r="CO2748" s="104"/>
      <c r="HG2748" s="107"/>
    </row>
    <row r="2749" spans="80:215" x14ac:dyDescent="0.2">
      <c r="CB2749" s="104"/>
      <c r="CC2749" s="104"/>
      <c r="CG2749" s="104"/>
      <c r="CH2749" s="104"/>
      <c r="CL2749" s="104"/>
      <c r="CN2749" s="104"/>
      <c r="CO2749" s="104"/>
      <c r="HG2749" s="107"/>
    </row>
    <row r="2750" spans="80:215" x14ac:dyDescent="0.2">
      <c r="CB2750" s="104"/>
      <c r="CC2750" s="104"/>
      <c r="CG2750" s="104"/>
      <c r="CH2750" s="104"/>
      <c r="CL2750" s="104"/>
      <c r="CN2750" s="104"/>
      <c r="CO2750" s="104"/>
      <c r="HG2750" s="107"/>
    </row>
    <row r="2751" spans="80:215" x14ac:dyDescent="0.2">
      <c r="CB2751" s="104"/>
      <c r="CC2751" s="104"/>
      <c r="CG2751" s="104"/>
      <c r="CH2751" s="104"/>
      <c r="CL2751" s="104"/>
      <c r="CN2751" s="104"/>
      <c r="CO2751" s="104"/>
      <c r="HG2751" s="107"/>
    </row>
    <row r="2752" spans="80:215" x14ac:dyDescent="0.2">
      <c r="CB2752" s="104"/>
      <c r="CC2752" s="104"/>
      <c r="CG2752" s="104"/>
      <c r="CH2752" s="104"/>
      <c r="CL2752" s="104"/>
      <c r="CN2752" s="104"/>
      <c r="CO2752" s="104"/>
      <c r="HG2752" s="107"/>
    </row>
    <row r="2753" spans="80:215" x14ac:dyDescent="0.2">
      <c r="CB2753" s="104"/>
      <c r="CC2753" s="104"/>
      <c r="CG2753" s="104"/>
      <c r="CH2753" s="104"/>
      <c r="CL2753" s="104"/>
      <c r="CN2753" s="104"/>
      <c r="CO2753" s="104"/>
      <c r="HG2753" s="107"/>
    </row>
    <row r="2754" spans="80:215" x14ac:dyDescent="0.2">
      <c r="CB2754" s="104"/>
      <c r="CC2754" s="104"/>
      <c r="CG2754" s="104"/>
      <c r="CH2754" s="104"/>
      <c r="CL2754" s="104"/>
      <c r="CN2754" s="104"/>
      <c r="CO2754" s="104"/>
      <c r="HG2754" s="107"/>
    </row>
    <row r="2755" spans="80:215" x14ac:dyDescent="0.2">
      <c r="CB2755" s="104"/>
      <c r="CC2755" s="104"/>
      <c r="CG2755" s="104"/>
      <c r="CH2755" s="104"/>
      <c r="CL2755" s="104"/>
      <c r="CN2755" s="104"/>
      <c r="CO2755" s="104"/>
      <c r="HG2755" s="107"/>
    </row>
    <row r="2756" spans="80:215" x14ac:dyDescent="0.2">
      <c r="CB2756" s="104"/>
      <c r="CC2756" s="104"/>
      <c r="CG2756" s="104"/>
      <c r="CH2756" s="104"/>
      <c r="CL2756" s="104"/>
      <c r="CN2756" s="104"/>
      <c r="CO2756" s="104"/>
      <c r="HG2756" s="107"/>
    </row>
    <row r="2757" spans="80:215" x14ac:dyDescent="0.2">
      <c r="CB2757" s="104"/>
      <c r="CC2757" s="104"/>
      <c r="CG2757" s="104"/>
      <c r="CH2757" s="104"/>
      <c r="CL2757" s="104"/>
      <c r="CN2757" s="104"/>
      <c r="CO2757" s="104"/>
      <c r="HG2757" s="107"/>
    </row>
    <row r="2758" spans="80:215" x14ac:dyDescent="0.2">
      <c r="CB2758" s="104"/>
      <c r="CC2758" s="104"/>
      <c r="CG2758" s="104"/>
      <c r="CH2758" s="104"/>
      <c r="CL2758" s="104"/>
      <c r="CN2758" s="104"/>
      <c r="CO2758" s="104"/>
      <c r="HG2758" s="107"/>
    </row>
    <row r="2759" spans="80:215" x14ac:dyDescent="0.2">
      <c r="CB2759" s="104"/>
      <c r="CC2759" s="104"/>
      <c r="CG2759" s="104"/>
      <c r="CH2759" s="104"/>
      <c r="CL2759" s="104"/>
      <c r="CN2759" s="104"/>
      <c r="CO2759" s="104"/>
      <c r="HG2759" s="107"/>
    </row>
    <row r="2760" spans="80:215" x14ac:dyDescent="0.2">
      <c r="CB2760" s="104"/>
      <c r="CC2760" s="104"/>
      <c r="CG2760" s="104"/>
      <c r="CH2760" s="104"/>
      <c r="CL2760" s="104"/>
      <c r="CN2760" s="104"/>
      <c r="CO2760" s="104"/>
      <c r="HG2760" s="107"/>
    </row>
    <row r="2761" spans="80:215" x14ac:dyDescent="0.2">
      <c r="CB2761" s="104"/>
      <c r="CC2761" s="104"/>
      <c r="CG2761" s="104"/>
      <c r="CH2761" s="104"/>
      <c r="CL2761" s="104"/>
      <c r="CN2761" s="104"/>
      <c r="CO2761" s="104"/>
      <c r="HG2761" s="107"/>
    </row>
    <row r="2762" spans="80:215" x14ac:dyDescent="0.2">
      <c r="CB2762" s="104"/>
      <c r="CC2762" s="104"/>
      <c r="CG2762" s="104"/>
      <c r="CH2762" s="104"/>
      <c r="CL2762" s="104"/>
      <c r="CN2762" s="104"/>
      <c r="CO2762" s="104"/>
      <c r="HG2762" s="107"/>
    </row>
    <row r="2763" spans="80:215" x14ac:dyDescent="0.2">
      <c r="CB2763" s="104"/>
      <c r="CC2763" s="104"/>
      <c r="CG2763" s="104"/>
      <c r="CH2763" s="104"/>
      <c r="CL2763" s="104"/>
      <c r="CN2763" s="104"/>
      <c r="CO2763" s="104"/>
      <c r="HG2763" s="107"/>
    </row>
    <row r="2764" spans="80:215" x14ac:dyDescent="0.2">
      <c r="CB2764" s="104"/>
      <c r="CC2764" s="104"/>
      <c r="CG2764" s="104"/>
      <c r="CH2764" s="104"/>
      <c r="CL2764" s="104"/>
      <c r="CN2764" s="104"/>
      <c r="CO2764" s="104"/>
      <c r="HG2764" s="107"/>
    </row>
    <row r="2765" spans="80:215" x14ac:dyDescent="0.2">
      <c r="CB2765" s="104"/>
      <c r="CC2765" s="104"/>
      <c r="CG2765" s="104"/>
      <c r="CH2765" s="104"/>
      <c r="CL2765" s="104"/>
      <c r="CN2765" s="104"/>
      <c r="CO2765" s="104"/>
      <c r="HG2765" s="107"/>
    </row>
    <row r="2766" spans="80:215" x14ac:dyDescent="0.2">
      <c r="CB2766" s="104"/>
      <c r="CC2766" s="104"/>
      <c r="CG2766" s="104"/>
      <c r="CH2766" s="104"/>
      <c r="CL2766" s="104"/>
      <c r="CN2766" s="104"/>
      <c r="CO2766" s="104"/>
      <c r="HG2766" s="107"/>
    </row>
    <row r="2767" spans="80:215" x14ac:dyDescent="0.2">
      <c r="CB2767" s="104"/>
      <c r="CC2767" s="104"/>
      <c r="CG2767" s="104"/>
      <c r="CH2767" s="104"/>
      <c r="CL2767" s="104"/>
      <c r="CN2767" s="104"/>
      <c r="CO2767" s="104"/>
      <c r="HG2767" s="107"/>
    </row>
    <row r="2768" spans="80:215" x14ac:dyDescent="0.2">
      <c r="CB2768" s="104"/>
      <c r="CC2768" s="104"/>
      <c r="CG2768" s="104"/>
      <c r="CH2768" s="104"/>
      <c r="CL2768" s="104"/>
      <c r="CN2768" s="104"/>
      <c r="CO2768" s="104"/>
      <c r="HG2768" s="107"/>
    </row>
    <row r="2769" spans="80:215" x14ac:dyDescent="0.2">
      <c r="CB2769" s="104"/>
      <c r="CC2769" s="104"/>
      <c r="CG2769" s="104"/>
      <c r="CH2769" s="104"/>
      <c r="CL2769" s="104"/>
      <c r="CN2769" s="104"/>
      <c r="CO2769" s="104"/>
      <c r="HG2769" s="107"/>
    </row>
    <row r="2770" spans="80:215" x14ac:dyDescent="0.2">
      <c r="CB2770" s="104"/>
      <c r="CC2770" s="104"/>
      <c r="CG2770" s="104"/>
      <c r="CH2770" s="104"/>
      <c r="CL2770" s="104"/>
      <c r="CN2770" s="104"/>
      <c r="CO2770" s="104"/>
      <c r="HG2770" s="107"/>
    </row>
    <row r="2771" spans="80:215" x14ac:dyDescent="0.2">
      <c r="CB2771" s="104"/>
      <c r="CC2771" s="104"/>
      <c r="CG2771" s="104"/>
      <c r="CH2771" s="104"/>
      <c r="CL2771" s="104"/>
      <c r="CN2771" s="104"/>
      <c r="CO2771" s="104"/>
      <c r="HG2771" s="107"/>
    </row>
    <row r="2772" spans="80:215" x14ac:dyDescent="0.2">
      <c r="CB2772" s="104"/>
      <c r="CC2772" s="104"/>
      <c r="CG2772" s="104"/>
      <c r="CH2772" s="104"/>
      <c r="CL2772" s="104"/>
      <c r="CN2772" s="104"/>
      <c r="CO2772" s="104"/>
      <c r="HG2772" s="107"/>
    </row>
    <row r="2773" spans="80:215" x14ac:dyDescent="0.2">
      <c r="CB2773" s="104"/>
      <c r="CC2773" s="104"/>
      <c r="CG2773" s="104"/>
      <c r="CH2773" s="104"/>
      <c r="CL2773" s="104"/>
      <c r="CN2773" s="104"/>
      <c r="CO2773" s="104"/>
      <c r="HG2773" s="107"/>
    </row>
    <row r="2774" spans="80:215" x14ac:dyDescent="0.2">
      <c r="CB2774" s="104"/>
      <c r="CC2774" s="104"/>
      <c r="CG2774" s="104"/>
      <c r="CH2774" s="104"/>
      <c r="CL2774" s="104"/>
      <c r="CN2774" s="104"/>
      <c r="CO2774" s="104"/>
      <c r="HG2774" s="107"/>
    </row>
    <row r="2775" spans="80:215" x14ac:dyDescent="0.2">
      <c r="CB2775" s="104"/>
      <c r="CC2775" s="104"/>
      <c r="CG2775" s="104"/>
      <c r="CH2775" s="104"/>
      <c r="CL2775" s="104"/>
      <c r="CN2775" s="104"/>
      <c r="CO2775" s="104"/>
      <c r="HG2775" s="107"/>
    </row>
    <row r="2776" spans="80:215" x14ac:dyDescent="0.2">
      <c r="CB2776" s="104"/>
      <c r="CC2776" s="104"/>
      <c r="CG2776" s="104"/>
      <c r="CH2776" s="104"/>
      <c r="CL2776" s="104"/>
      <c r="CN2776" s="104"/>
      <c r="CO2776" s="104"/>
      <c r="HG2776" s="107"/>
    </row>
    <row r="2777" spans="80:215" x14ac:dyDescent="0.2">
      <c r="CB2777" s="104"/>
      <c r="CC2777" s="104"/>
      <c r="CG2777" s="104"/>
      <c r="CH2777" s="104"/>
      <c r="CL2777" s="104"/>
      <c r="CN2777" s="104"/>
      <c r="CO2777" s="104"/>
      <c r="HG2777" s="107"/>
    </row>
    <row r="2778" spans="80:215" x14ac:dyDescent="0.2">
      <c r="CB2778" s="104"/>
      <c r="CC2778" s="104"/>
      <c r="CG2778" s="104"/>
      <c r="CH2778" s="104"/>
      <c r="CL2778" s="104"/>
      <c r="CN2778" s="104"/>
      <c r="CO2778" s="104"/>
      <c r="HG2778" s="107"/>
    </row>
    <row r="2779" spans="80:215" x14ac:dyDescent="0.2">
      <c r="CB2779" s="104"/>
      <c r="CC2779" s="104"/>
      <c r="CG2779" s="104"/>
      <c r="CH2779" s="104"/>
      <c r="CL2779" s="104"/>
      <c r="CN2779" s="104"/>
      <c r="CO2779" s="104"/>
      <c r="HG2779" s="107"/>
    </row>
    <row r="2780" spans="80:215" x14ac:dyDescent="0.2">
      <c r="CB2780" s="104"/>
      <c r="CC2780" s="104"/>
      <c r="CG2780" s="104"/>
      <c r="CH2780" s="104"/>
      <c r="CL2780" s="104"/>
      <c r="CN2780" s="104"/>
      <c r="CO2780" s="104"/>
      <c r="HG2780" s="107"/>
    </row>
    <row r="2781" spans="80:215" x14ac:dyDescent="0.2">
      <c r="CB2781" s="104"/>
      <c r="CC2781" s="104"/>
      <c r="CG2781" s="104"/>
      <c r="CH2781" s="104"/>
      <c r="CL2781" s="104"/>
      <c r="CN2781" s="104"/>
      <c r="CO2781" s="104"/>
      <c r="HG2781" s="107"/>
    </row>
    <row r="2782" spans="80:215" x14ac:dyDescent="0.2">
      <c r="CB2782" s="104"/>
      <c r="CC2782" s="104"/>
      <c r="CG2782" s="104"/>
      <c r="CH2782" s="104"/>
      <c r="CL2782" s="104"/>
      <c r="CN2782" s="104"/>
      <c r="CO2782" s="104"/>
      <c r="HG2782" s="107"/>
    </row>
    <row r="2783" spans="80:215" x14ac:dyDescent="0.2">
      <c r="CB2783" s="104"/>
      <c r="CC2783" s="104"/>
      <c r="CG2783" s="104"/>
      <c r="CH2783" s="104"/>
      <c r="CL2783" s="104"/>
      <c r="CN2783" s="104"/>
      <c r="CO2783" s="104"/>
      <c r="HG2783" s="107"/>
    </row>
    <row r="2784" spans="80:215" x14ac:dyDescent="0.2">
      <c r="CB2784" s="104"/>
      <c r="CC2784" s="104"/>
      <c r="CG2784" s="104"/>
      <c r="CH2784" s="104"/>
      <c r="CL2784" s="104"/>
      <c r="CN2784" s="104"/>
      <c r="CO2784" s="104"/>
      <c r="HG2784" s="107"/>
    </row>
    <row r="2785" spans="80:215" x14ac:dyDescent="0.2">
      <c r="CB2785" s="104"/>
      <c r="CC2785" s="104"/>
      <c r="CG2785" s="104"/>
      <c r="CH2785" s="104"/>
      <c r="CL2785" s="104"/>
      <c r="CN2785" s="104"/>
      <c r="CO2785" s="104"/>
      <c r="HG2785" s="107"/>
    </row>
    <row r="2786" spans="80:215" x14ac:dyDescent="0.2">
      <c r="CB2786" s="104"/>
      <c r="CC2786" s="104"/>
      <c r="CG2786" s="104"/>
      <c r="CH2786" s="104"/>
      <c r="CL2786" s="104"/>
      <c r="CN2786" s="104"/>
      <c r="CO2786" s="104"/>
      <c r="HG2786" s="107"/>
    </row>
    <row r="2787" spans="80:215" x14ac:dyDescent="0.2">
      <c r="CB2787" s="104"/>
      <c r="CC2787" s="104"/>
      <c r="CG2787" s="104"/>
      <c r="CH2787" s="104"/>
      <c r="CL2787" s="104"/>
      <c r="CN2787" s="104"/>
      <c r="CO2787" s="104"/>
      <c r="HG2787" s="107"/>
    </row>
    <row r="2788" spans="80:215" x14ac:dyDescent="0.2">
      <c r="CB2788" s="104"/>
      <c r="CC2788" s="104"/>
      <c r="CG2788" s="104"/>
      <c r="CH2788" s="104"/>
      <c r="CL2788" s="104"/>
      <c r="CN2788" s="104"/>
      <c r="CO2788" s="104"/>
      <c r="HG2788" s="107"/>
    </row>
    <row r="2789" spans="80:215" x14ac:dyDescent="0.2">
      <c r="CB2789" s="104"/>
      <c r="CC2789" s="104"/>
      <c r="CG2789" s="104"/>
      <c r="CH2789" s="104"/>
      <c r="CL2789" s="104"/>
      <c r="CN2789" s="104"/>
      <c r="CO2789" s="104"/>
      <c r="HG2789" s="107"/>
    </row>
    <row r="2790" spans="80:215" x14ac:dyDescent="0.2">
      <c r="CB2790" s="104"/>
      <c r="CC2790" s="104"/>
      <c r="CG2790" s="104"/>
      <c r="CH2790" s="104"/>
      <c r="CL2790" s="104"/>
      <c r="CN2790" s="104"/>
      <c r="CO2790" s="104"/>
      <c r="HG2790" s="107"/>
    </row>
    <row r="2791" spans="80:215" x14ac:dyDescent="0.2">
      <c r="CB2791" s="104"/>
      <c r="CC2791" s="104"/>
      <c r="CG2791" s="104"/>
      <c r="CH2791" s="104"/>
      <c r="CL2791" s="104"/>
      <c r="CN2791" s="104"/>
      <c r="CO2791" s="104"/>
      <c r="HG2791" s="107"/>
    </row>
    <row r="2792" spans="80:215" x14ac:dyDescent="0.2">
      <c r="CB2792" s="104"/>
      <c r="CC2792" s="104"/>
      <c r="CG2792" s="104"/>
      <c r="CH2792" s="104"/>
      <c r="CL2792" s="104"/>
      <c r="CN2792" s="104"/>
      <c r="CO2792" s="104"/>
      <c r="HG2792" s="107"/>
    </row>
    <row r="2793" spans="80:215" x14ac:dyDescent="0.2">
      <c r="CB2793" s="104"/>
      <c r="CC2793" s="104"/>
      <c r="CG2793" s="104"/>
      <c r="CH2793" s="104"/>
      <c r="CL2793" s="104"/>
      <c r="CN2793" s="104"/>
      <c r="CO2793" s="104"/>
      <c r="HG2793" s="107"/>
    </row>
    <row r="2794" spans="80:215" x14ac:dyDescent="0.2">
      <c r="CB2794" s="104"/>
      <c r="CC2794" s="104"/>
      <c r="CG2794" s="104"/>
      <c r="CH2794" s="104"/>
      <c r="CL2794" s="104"/>
      <c r="CN2794" s="104"/>
      <c r="CO2794" s="104"/>
      <c r="HG2794" s="107"/>
    </row>
    <row r="2795" spans="80:215" x14ac:dyDescent="0.2">
      <c r="CB2795" s="104"/>
      <c r="CC2795" s="104"/>
      <c r="CG2795" s="104"/>
      <c r="CH2795" s="104"/>
      <c r="CL2795" s="104"/>
      <c r="CN2795" s="104"/>
      <c r="CO2795" s="104"/>
      <c r="HG2795" s="107"/>
    </row>
    <row r="2796" spans="80:215" x14ac:dyDescent="0.2">
      <c r="CB2796" s="104"/>
      <c r="CC2796" s="104"/>
      <c r="CG2796" s="104"/>
      <c r="CH2796" s="104"/>
      <c r="CL2796" s="104"/>
      <c r="CN2796" s="104"/>
      <c r="CO2796" s="104"/>
      <c r="HG2796" s="107"/>
    </row>
    <row r="2797" spans="80:215" x14ac:dyDescent="0.2">
      <c r="CB2797" s="104"/>
      <c r="CC2797" s="104"/>
      <c r="CG2797" s="104"/>
      <c r="CH2797" s="104"/>
      <c r="CL2797" s="104"/>
      <c r="CN2797" s="104"/>
      <c r="CO2797" s="104"/>
      <c r="HG2797" s="107"/>
    </row>
    <row r="2798" spans="80:215" x14ac:dyDescent="0.2">
      <c r="CB2798" s="104"/>
      <c r="CC2798" s="104"/>
      <c r="CG2798" s="104"/>
      <c r="CH2798" s="104"/>
      <c r="CL2798" s="104"/>
      <c r="CN2798" s="104"/>
      <c r="CO2798" s="104"/>
      <c r="HG2798" s="107"/>
    </row>
    <row r="2799" spans="80:215" x14ac:dyDescent="0.2">
      <c r="CB2799" s="104"/>
      <c r="CC2799" s="104"/>
      <c r="CG2799" s="104"/>
      <c r="CH2799" s="104"/>
      <c r="CL2799" s="104"/>
      <c r="CN2799" s="104"/>
      <c r="CO2799" s="104"/>
      <c r="HG2799" s="107"/>
    </row>
    <row r="2800" spans="80:215" x14ac:dyDescent="0.2">
      <c r="CB2800" s="104"/>
      <c r="CC2800" s="104"/>
      <c r="CG2800" s="104"/>
      <c r="CH2800" s="104"/>
      <c r="CL2800" s="104"/>
      <c r="CN2800" s="104"/>
      <c r="CO2800" s="104"/>
      <c r="HG2800" s="107"/>
    </row>
    <row r="2801" spans="80:215" x14ac:dyDescent="0.2">
      <c r="CB2801" s="104"/>
      <c r="CC2801" s="104"/>
      <c r="CG2801" s="104"/>
      <c r="CH2801" s="104"/>
      <c r="CL2801" s="104"/>
      <c r="CN2801" s="104"/>
      <c r="CO2801" s="104"/>
      <c r="HG2801" s="107"/>
    </row>
    <row r="2802" spans="80:215" x14ac:dyDescent="0.2">
      <c r="CB2802" s="104"/>
      <c r="CC2802" s="104"/>
      <c r="CG2802" s="104"/>
      <c r="CH2802" s="104"/>
      <c r="CL2802" s="104"/>
      <c r="CN2802" s="104"/>
      <c r="CO2802" s="104"/>
      <c r="HG2802" s="107"/>
    </row>
    <row r="2803" spans="80:215" x14ac:dyDescent="0.2">
      <c r="CB2803" s="104"/>
      <c r="CC2803" s="104"/>
      <c r="CG2803" s="104"/>
      <c r="CH2803" s="104"/>
      <c r="CL2803" s="104"/>
      <c r="CN2803" s="104"/>
      <c r="CO2803" s="104"/>
      <c r="HG2803" s="107"/>
    </row>
    <row r="2804" spans="80:215" x14ac:dyDescent="0.2">
      <c r="CB2804" s="104"/>
      <c r="CC2804" s="104"/>
      <c r="CG2804" s="104"/>
      <c r="CH2804" s="104"/>
      <c r="CL2804" s="104"/>
      <c r="CN2804" s="104"/>
      <c r="CO2804" s="104"/>
      <c r="HG2804" s="107"/>
    </row>
    <row r="2805" spans="80:215" x14ac:dyDescent="0.2">
      <c r="CB2805" s="104"/>
      <c r="CC2805" s="104"/>
      <c r="CG2805" s="104"/>
      <c r="CH2805" s="104"/>
      <c r="CL2805" s="104"/>
      <c r="CN2805" s="104"/>
      <c r="CO2805" s="104"/>
      <c r="HG2805" s="107"/>
    </row>
    <row r="2806" spans="80:215" x14ac:dyDescent="0.2">
      <c r="CB2806" s="104"/>
      <c r="CC2806" s="104"/>
      <c r="CG2806" s="104"/>
      <c r="CH2806" s="104"/>
      <c r="CL2806" s="104"/>
      <c r="CN2806" s="104"/>
      <c r="CO2806" s="104"/>
      <c r="HG2806" s="107"/>
    </row>
    <row r="2807" spans="80:215" x14ac:dyDescent="0.2">
      <c r="CB2807" s="104"/>
      <c r="CC2807" s="104"/>
      <c r="CG2807" s="104"/>
      <c r="CH2807" s="104"/>
      <c r="CL2807" s="104"/>
      <c r="CN2807" s="104"/>
      <c r="CO2807" s="104"/>
      <c r="HG2807" s="107"/>
    </row>
    <row r="2808" spans="80:215" x14ac:dyDescent="0.2">
      <c r="CB2808" s="104"/>
      <c r="CC2808" s="104"/>
      <c r="CG2808" s="104"/>
      <c r="CH2808" s="104"/>
      <c r="CL2808" s="104"/>
      <c r="CN2808" s="104"/>
      <c r="CO2808" s="104"/>
      <c r="HG2808" s="107"/>
    </row>
    <row r="2809" spans="80:215" x14ac:dyDescent="0.2">
      <c r="CB2809" s="104"/>
      <c r="CC2809" s="104"/>
      <c r="CG2809" s="104"/>
      <c r="CH2809" s="104"/>
      <c r="CL2809" s="104"/>
      <c r="CN2809" s="104"/>
      <c r="CO2809" s="104"/>
      <c r="HG2809" s="107"/>
    </row>
    <row r="2810" spans="80:215" x14ac:dyDescent="0.2">
      <c r="CB2810" s="104"/>
      <c r="CC2810" s="104"/>
      <c r="CG2810" s="104"/>
      <c r="CH2810" s="104"/>
      <c r="CL2810" s="104"/>
      <c r="CN2810" s="104"/>
      <c r="CO2810" s="104"/>
      <c r="HG2810" s="107"/>
    </row>
    <row r="2811" spans="80:215" x14ac:dyDescent="0.2">
      <c r="CB2811" s="104"/>
      <c r="CC2811" s="104"/>
      <c r="CG2811" s="104"/>
      <c r="CH2811" s="104"/>
      <c r="CL2811" s="104"/>
      <c r="CN2811" s="104"/>
      <c r="CO2811" s="104"/>
      <c r="HG2811" s="107"/>
    </row>
    <row r="2812" spans="80:215" x14ac:dyDescent="0.2">
      <c r="CB2812" s="104"/>
      <c r="CC2812" s="104"/>
      <c r="CG2812" s="104"/>
      <c r="CH2812" s="104"/>
      <c r="CL2812" s="104"/>
      <c r="CN2812" s="104"/>
      <c r="CO2812" s="104"/>
      <c r="HG2812" s="107"/>
    </row>
    <row r="2813" spans="80:215" x14ac:dyDescent="0.2">
      <c r="CB2813" s="104"/>
      <c r="CC2813" s="104"/>
      <c r="CG2813" s="104"/>
      <c r="CH2813" s="104"/>
      <c r="CL2813" s="104"/>
      <c r="CN2813" s="104"/>
      <c r="CO2813" s="104"/>
      <c r="HG2813" s="107"/>
    </row>
    <row r="2814" spans="80:215" x14ac:dyDescent="0.2">
      <c r="CB2814" s="104"/>
      <c r="CC2814" s="104"/>
      <c r="CG2814" s="104"/>
      <c r="CH2814" s="104"/>
      <c r="CL2814" s="104"/>
      <c r="CN2814" s="104"/>
      <c r="CO2814" s="104"/>
      <c r="HG2814" s="107"/>
    </row>
    <row r="2815" spans="80:215" x14ac:dyDescent="0.2">
      <c r="CB2815" s="104"/>
      <c r="CC2815" s="104"/>
      <c r="CG2815" s="104"/>
      <c r="CH2815" s="104"/>
      <c r="CL2815" s="104"/>
      <c r="CN2815" s="104"/>
      <c r="CO2815" s="104"/>
      <c r="HG2815" s="107"/>
    </row>
    <row r="2816" spans="80:215" x14ac:dyDescent="0.2">
      <c r="CB2816" s="104"/>
      <c r="CC2816" s="104"/>
      <c r="CG2816" s="104"/>
      <c r="CH2816" s="104"/>
      <c r="CL2816" s="104"/>
      <c r="CN2816" s="104"/>
      <c r="CO2816" s="104"/>
      <c r="HG2816" s="107"/>
    </row>
    <row r="2817" spans="80:215" x14ac:dyDescent="0.2">
      <c r="CB2817" s="104"/>
      <c r="CC2817" s="104"/>
      <c r="CG2817" s="104"/>
      <c r="CH2817" s="104"/>
      <c r="CL2817" s="104"/>
      <c r="CN2817" s="104"/>
      <c r="CO2817" s="104"/>
      <c r="HG2817" s="107"/>
    </row>
    <row r="2818" spans="80:215" x14ac:dyDescent="0.2">
      <c r="CB2818" s="104"/>
      <c r="CC2818" s="104"/>
      <c r="CG2818" s="104"/>
      <c r="CH2818" s="104"/>
      <c r="CL2818" s="104"/>
      <c r="CN2818" s="104"/>
      <c r="CO2818" s="104"/>
      <c r="HG2818" s="107"/>
    </row>
    <row r="2819" spans="80:215" x14ac:dyDescent="0.2">
      <c r="CB2819" s="104"/>
      <c r="CC2819" s="104"/>
      <c r="CG2819" s="104"/>
      <c r="CH2819" s="104"/>
      <c r="CL2819" s="104"/>
      <c r="CN2819" s="104"/>
      <c r="CO2819" s="104"/>
      <c r="HG2819" s="107"/>
    </row>
    <row r="2820" spans="80:215" x14ac:dyDescent="0.2">
      <c r="CB2820" s="104"/>
      <c r="CC2820" s="104"/>
      <c r="CG2820" s="104"/>
      <c r="CH2820" s="104"/>
      <c r="CL2820" s="104"/>
      <c r="CN2820" s="104"/>
      <c r="CO2820" s="104"/>
      <c r="HG2820" s="107"/>
    </row>
    <row r="2821" spans="80:215" x14ac:dyDescent="0.2">
      <c r="CB2821" s="104"/>
      <c r="CC2821" s="104"/>
      <c r="CG2821" s="104"/>
      <c r="CH2821" s="104"/>
      <c r="CL2821" s="104"/>
      <c r="CN2821" s="104"/>
      <c r="CO2821" s="104"/>
      <c r="HG2821" s="107"/>
    </row>
    <row r="2822" spans="80:215" x14ac:dyDescent="0.2">
      <c r="CB2822" s="104"/>
      <c r="CC2822" s="104"/>
      <c r="CG2822" s="104"/>
      <c r="CH2822" s="104"/>
      <c r="CL2822" s="104"/>
      <c r="CN2822" s="104"/>
      <c r="CO2822" s="104"/>
      <c r="HG2822" s="107"/>
    </row>
    <row r="2823" spans="80:215" x14ac:dyDescent="0.2">
      <c r="CB2823" s="104"/>
      <c r="CC2823" s="104"/>
      <c r="CG2823" s="104"/>
      <c r="CH2823" s="104"/>
      <c r="CL2823" s="104"/>
      <c r="CN2823" s="104"/>
      <c r="CO2823" s="104"/>
      <c r="HG2823" s="107"/>
    </row>
    <row r="2824" spans="80:215" x14ac:dyDescent="0.2">
      <c r="CB2824" s="104"/>
      <c r="CC2824" s="104"/>
      <c r="CG2824" s="104"/>
      <c r="CH2824" s="104"/>
      <c r="CL2824" s="104"/>
      <c r="CN2824" s="104"/>
      <c r="CO2824" s="104"/>
      <c r="HG2824" s="107"/>
    </row>
    <row r="2825" spans="80:215" x14ac:dyDescent="0.2">
      <c r="CB2825" s="104"/>
      <c r="CC2825" s="104"/>
      <c r="CG2825" s="104"/>
      <c r="CH2825" s="104"/>
      <c r="CL2825" s="104"/>
      <c r="CN2825" s="104"/>
      <c r="CO2825" s="104"/>
      <c r="HG2825" s="107"/>
    </row>
    <row r="2826" spans="80:215" x14ac:dyDescent="0.2">
      <c r="CB2826" s="104"/>
      <c r="CC2826" s="104"/>
      <c r="CG2826" s="104"/>
      <c r="CH2826" s="104"/>
      <c r="CL2826" s="104"/>
      <c r="CN2826" s="104"/>
      <c r="CO2826" s="104"/>
      <c r="HG2826" s="107"/>
    </row>
    <row r="2827" spans="80:215" x14ac:dyDescent="0.2">
      <c r="CB2827" s="104"/>
      <c r="CC2827" s="104"/>
      <c r="CG2827" s="104"/>
      <c r="CH2827" s="104"/>
      <c r="CL2827" s="104"/>
      <c r="CN2827" s="104"/>
      <c r="CO2827" s="104"/>
      <c r="HG2827" s="107"/>
    </row>
    <row r="2828" spans="80:215" x14ac:dyDescent="0.2">
      <c r="CB2828" s="104"/>
      <c r="CC2828" s="104"/>
      <c r="CG2828" s="104"/>
      <c r="CH2828" s="104"/>
      <c r="CL2828" s="104"/>
      <c r="CN2828" s="104"/>
      <c r="CO2828" s="104"/>
      <c r="HG2828" s="107"/>
    </row>
    <row r="2829" spans="80:215" x14ac:dyDescent="0.2">
      <c r="CB2829" s="104"/>
      <c r="CC2829" s="104"/>
      <c r="CG2829" s="104"/>
      <c r="CH2829" s="104"/>
      <c r="CL2829" s="104"/>
      <c r="CN2829" s="104"/>
      <c r="CO2829" s="104"/>
      <c r="HG2829" s="107"/>
    </row>
    <row r="2830" spans="80:215" x14ac:dyDescent="0.2">
      <c r="CB2830" s="104"/>
      <c r="CC2830" s="104"/>
      <c r="CG2830" s="104"/>
      <c r="CH2830" s="104"/>
      <c r="CL2830" s="104"/>
      <c r="CN2830" s="104"/>
      <c r="CO2830" s="104"/>
      <c r="HG2830" s="107"/>
    </row>
    <row r="2831" spans="80:215" x14ac:dyDescent="0.2">
      <c r="CB2831" s="104"/>
      <c r="CC2831" s="104"/>
      <c r="CG2831" s="104"/>
      <c r="CH2831" s="104"/>
      <c r="CL2831" s="104"/>
      <c r="CN2831" s="104"/>
      <c r="CO2831" s="104"/>
      <c r="HG2831" s="107"/>
    </row>
    <row r="2832" spans="80:215" x14ac:dyDescent="0.2">
      <c r="CB2832" s="104"/>
      <c r="CC2832" s="104"/>
      <c r="CG2832" s="104"/>
      <c r="CH2832" s="104"/>
      <c r="CL2832" s="104"/>
      <c r="CN2832" s="104"/>
      <c r="CO2832" s="104"/>
      <c r="HG2832" s="107"/>
    </row>
    <row r="2833" spans="80:215" x14ac:dyDescent="0.2">
      <c r="CB2833" s="104"/>
      <c r="CC2833" s="104"/>
      <c r="CG2833" s="104"/>
      <c r="CH2833" s="104"/>
      <c r="CL2833" s="104"/>
      <c r="CN2833" s="104"/>
      <c r="CO2833" s="104"/>
      <c r="HG2833" s="107"/>
    </row>
    <row r="2834" spans="80:215" x14ac:dyDescent="0.2">
      <c r="CB2834" s="104"/>
      <c r="CC2834" s="104"/>
      <c r="CG2834" s="104"/>
      <c r="CH2834" s="104"/>
      <c r="CL2834" s="104"/>
      <c r="CN2834" s="104"/>
      <c r="CO2834" s="104"/>
      <c r="HG2834" s="107"/>
    </row>
    <row r="2835" spans="80:215" x14ac:dyDescent="0.2">
      <c r="CB2835" s="104"/>
      <c r="CC2835" s="104"/>
      <c r="CG2835" s="104"/>
      <c r="CH2835" s="104"/>
      <c r="CL2835" s="104"/>
      <c r="CN2835" s="104"/>
      <c r="CO2835" s="104"/>
      <c r="HG2835" s="107"/>
    </row>
    <row r="2836" spans="80:215" x14ac:dyDescent="0.2">
      <c r="CB2836" s="104"/>
      <c r="CC2836" s="104"/>
      <c r="CG2836" s="104"/>
      <c r="CH2836" s="104"/>
      <c r="CL2836" s="104"/>
      <c r="CN2836" s="104"/>
      <c r="CO2836" s="104"/>
      <c r="HG2836" s="107"/>
    </row>
    <row r="2837" spans="80:215" x14ac:dyDescent="0.2">
      <c r="CB2837" s="104"/>
      <c r="CC2837" s="104"/>
      <c r="CG2837" s="104"/>
      <c r="CH2837" s="104"/>
      <c r="CL2837" s="104"/>
      <c r="CN2837" s="104"/>
      <c r="CO2837" s="104"/>
      <c r="HG2837" s="107"/>
    </row>
    <row r="2838" spans="80:215" x14ac:dyDescent="0.2">
      <c r="CB2838" s="104"/>
      <c r="CC2838" s="104"/>
      <c r="CG2838" s="104"/>
      <c r="CH2838" s="104"/>
      <c r="CL2838" s="104"/>
      <c r="CN2838" s="104"/>
      <c r="CO2838" s="104"/>
      <c r="HG2838" s="107"/>
    </row>
    <row r="2839" spans="80:215" x14ac:dyDescent="0.2">
      <c r="CB2839" s="104"/>
      <c r="CC2839" s="104"/>
      <c r="CG2839" s="104"/>
      <c r="CH2839" s="104"/>
      <c r="CL2839" s="104"/>
      <c r="CN2839" s="104"/>
      <c r="CO2839" s="104"/>
      <c r="HG2839" s="107"/>
    </row>
    <row r="2840" spans="80:215" x14ac:dyDescent="0.2">
      <c r="CB2840" s="104"/>
      <c r="CC2840" s="104"/>
      <c r="CG2840" s="104"/>
      <c r="CH2840" s="104"/>
      <c r="CL2840" s="104"/>
      <c r="CN2840" s="104"/>
      <c r="CO2840" s="104"/>
      <c r="HG2840" s="107"/>
    </row>
    <row r="2841" spans="80:215" x14ac:dyDescent="0.2">
      <c r="CB2841" s="104"/>
      <c r="CC2841" s="104"/>
      <c r="CG2841" s="104"/>
      <c r="CH2841" s="104"/>
      <c r="CL2841" s="104"/>
      <c r="CN2841" s="104"/>
      <c r="CO2841" s="104"/>
      <c r="HG2841" s="107"/>
    </row>
    <row r="2842" spans="80:215" x14ac:dyDescent="0.2">
      <c r="CB2842" s="104"/>
      <c r="CC2842" s="104"/>
      <c r="CG2842" s="104"/>
      <c r="CH2842" s="104"/>
      <c r="CL2842" s="104"/>
      <c r="CN2842" s="104"/>
      <c r="CO2842" s="104"/>
      <c r="HG2842" s="107"/>
    </row>
    <row r="2843" spans="80:215" x14ac:dyDescent="0.2">
      <c r="CB2843" s="104"/>
      <c r="CC2843" s="104"/>
      <c r="CG2843" s="104"/>
      <c r="CH2843" s="104"/>
      <c r="CL2843" s="104"/>
      <c r="CN2843" s="104"/>
      <c r="CO2843" s="104"/>
      <c r="HG2843" s="107"/>
    </row>
    <row r="2844" spans="80:215" x14ac:dyDescent="0.2">
      <c r="CB2844" s="104"/>
      <c r="CC2844" s="104"/>
      <c r="CG2844" s="104"/>
      <c r="CH2844" s="104"/>
      <c r="CL2844" s="104"/>
      <c r="CN2844" s="104"/>
      <c r="CO2844" s="104"/>
      <c r="HG2844" s="107"/>
    </row>
    <row r="2845" spans="80:215" x14ac:dyDescent="0.2">
      <c r="CB2845" s="104"/>
      <c r="CC2845" s="104"/>
      <c r="CG2845" s="104"/>
      <c r="CH2845" s="104"/>
      <c r="CL2845" s="104"/>
      <c r="CN2845" s="104"/>
      <c r="CO2845" s="104"/>
      <c r="HG2845" s="107"/>
    </row>
    <row r="2846" spans="80:215" x14ac:dyDescent="0.2">
      <c r="CB2846" s="104"/>
      <c r="CC2846" s="104"/>
      <c r="CG2846" s="104"/>
      <c r="CH2846" s="104"/>
      <c r="CL2846" s="104"/>
      <c r="CN2846" s="104"/>
      <c r="CO2846" s="104"/>
      <c r="HG2846" s="107"/>
    </row>
    <row r="2847" spans="80:215" x14ac:dyDescent="0.2">
      <c r="CB2847" s="104"/>
      <c r="CC2847" s="104"/>
      <c r="CG2847" s="104"/>
      <c r="CH2847" s="104"/>
      <c r="CL2847" s="104"/>
      <c r="CN2847" s="104"/>
      <c r="CO2847" s="104"/>
      <c r="HG2847" s="107"/>
    </row>
    <row r="2848" spans="80:215" x14ac:dyDescent="0.2">
      <c r="CB2848" s="104"/>
      <c r="CC2848" s="104"/>
      <c r="CG2848" s="104"/>
      <c r="CH2848" s="104"/>
      <c r="CL2848" s="104"/>
      <c r="CN2848" s="104"/>
      <c r="CO2848" s="104"/>
      <c r="HG2848" s="107"/>
    </row>
    <row r="2849" spans="80:215" x14ac:dyDescent="0.2">
      <c r="CB2849" s="104"/>
      <c r="CC2849" s="104"/>
      <c r="CG2849" s="104"/>
      <c r="CH2849" s="104"/>
      <c r="CL2849" s="104"/>
      <c r="CN2849" s="104"/>
      <c r="CO2849" s="104"/>
      <c r="HG2849" s="107"/>
    </row>
    <row r="2850" spans="80:215" x14ac:dyDescent="0.2">
      <c r="CB2850" s="104"/>
      <c r="CC2850" s="104"/>
      <c r="CG2850" s="104"/>
      <c r="CH2850" s="104"/>
      <c r="CL2850" s="104"/>
      <c r="CN2850" s="104"/>
      <c r="CO2850" s="104"/>
      <c r="HG2850" s="107"/>
    </row>
    <row r="2851" spans="80:215" x14ac:dyDescent="0.2">
      <c r="CB2851" s="104"/>
      <c r="CC2851" s="104"/>
      <c r="CG2851" s="104"/>
      <c r="CH2851" s="104"/>
      <c r="CL2851" s="104"/>
      <c r="CN2851" s="104"/>
      <c r="CO2851" s="104"/>
      <c r="HG2851" s="107"/>
    </row>
    <row r="2852" spans="80:215" x14ac:dyDescent="0.2">
      <c r="CB2852" s="104"/>
      <c r="CC2852" s="104"/>
      <c r="CG2852" s="104"/>
      <c r="CH2852" s="104"/>
      <c r="CL2852" s="104"/>
      <c r="CN2852" s="104"/>
      <c r="CO2852" s="104"/>
      <c r="HG2852" s="107"/>
    </row>
    <row r="2853" spans="80:215" x14ac:dyDescent="0.2">
      <c r="CB2853" s="104"/>
      <c r="CC2853" s="104"/>
      <c r="CG2853" s="104"/>
      <c r="CH2853" s="104"/>
      <c r="CL2853" s="104"/>
      <c r="CN2853" s="104"/>
      <c r="CO2853" s="104"/>
      <c r="HG2853" s="107"/>
    </row>
    <row r="2854" spans="80:215" x14ac:dyDescent="0.2">
      <c r="CB2854" s="104"/>
      <c r="CC2854" s="104"/>
      <c r="CG2854" s="104"/>
      <c r="CH2854" s="104"/>
      <c r="CL2854" s="104"/>
      <c r="CN2854" s="104"/>
      <c r="CO2854" s="104"/>
      <c r="HG2854" s="107"/>
    </row>
    <row r="2855" spans="80:215" x14ac:dyDescent="0.2">
      <c r="CB2855" s="104"/>
      <c r="CC2855" s="104"/>
      <c r="CG2855" s="104"/>
      <c r="CH2855" s="104"/>
      <c r="CL2855" s="104"/>
      <c r="CN2855" s="104"/>
      <c r="CO2855" s="104"/>
      <c r="HG2855" s="107"/>
    </row>
    <row r="2856" spans="80:215" x14ac:dyDescent="0.2">
      <c r="CB2856" s="104"/>
      <c r="CC2856" s="104"/>
      <c r="CG2856" s="104"/>
      <c r="CH2856" s="104"/>
      <c r="CL2856" s="104"/>
      <c r="CN2856" s="104"/>
      <c r="CO2856" s="104"/>
      <c r="HG2856" s="107"/>
    </row>
    <row r="2857" spans="80:215" x14ac:dyDescent="0.2">
      <c r="CB2857" s="104"/>
      <c r="CC2857" s="104"/>
      <c r="CG2857" s="104"/>
      <c r="CH2857" s="104"/>
      <c r="CL2857" s="104"/>
      <c r="CN2857" s="104"/>
      <c r="CO2857" s="104"/>
      <c r="HG2857" s="107"/>
    </row>
    <row r="2858" spans="80:215" x14ac:dyDescent="0.2">
      <c r="CB2858" s="104"/>
      <c r="CC2858" s="104"/>
      <c r="CG2858" s="104"/>
      <c r="CH2858" s="104"/>
      <c r="CL2858" s="104"/>
      <c r="CN2858" s="104"/>
      <c r="CO2858" s="104"/>
      <c r="HG2858" s="107"/>
    </row>
    <row r="2859" spans="80:215" x14ac:dyDescent="0.2">
      <c r="CB2859" s="104"/>
      <c r="CC2859" s="104"/>
      <c r="CG2859" s="104"/>
      <c r="CH2859" s="104"/>
      <c r="CL2859" s="104"/>
      <c r="CN2859" s="104"/>
      <c r="CO2859" s="104"/>
      <c r="HG2859" s="107"/>
    </row>
    <row r="2860" spans="80:215" x14ac:dyDescent="0.2">
      <c r="CB2860" s="104"/>
      <c r="CC2860" s="104"/>
      <c r="CG2860" s="104"/>
      <c r="CH2860" s="104"/>
      <c r="CL2860" s="104"/>
      <c r="CN2860" s="104"/>
      <c r="CO2860" s="104"/>
      <c r="HG2860" s="107"/>
    </row>
    <row r="2861" spans="80:215" x14ac:dyDescent="0.2">
      <c r="CB2861" s="104"/>
      <c r="CC2861" s="104"/>
      <c r="CG2861" s="104"/>
      <c r="CH2861" s="104"/>
      <c r="CL2861" s="104"/>
      <c r="CN2861" s="104"/>
      <c r="CO2861" s="104"/>
      <c r="HG2861" s="107"/>
    </row>
    <row r="2862" spans="80:215" x14ac:dyDescent="0.2">
      <c r="CB2862" s="104"/>
      <c r="CC2862" s="104"/>
      <c r="CG2862" s="104"/>
      <c r="CH2862" s="104"/>
      <c r="CL2862" s="104"/>
      <c r="CN2862" s="104"/>
      <c r="CO2862" s="104"/>
      <c r="HG2862" s="107"/>
    </row>
    <row r="2863" spans="80:215" x14ac:dyDescent="0.2">
      <c r="CB2863" s="104"/>
      <c r="CC2863" s="104"/>
      <c r="CG2863" s="104"/>
      <c r="CH2863" s="104"/>
      <c r="CL2863" s="104"/>
      <c r="CN2863" s="104"/>
      <c r="CO2863" s="104"/>
      <c r="HG2863" s="107"/>
    </row>
    <row r="2864" spans="80:215" x14ac:dyDescent="0.2">
      <c r="CB2864" s="104"/>
      <c r="CC2864" s="104"/>
      <c r="CG2864" s="104"/>
      <c r="CH2864" s="104"/>
      <c r="CL2864" s="104"/>
      <c r="CN2864" s="104"/>
      <c r="CO2864" s="104"/>
      <c r="HG2864" s="107"/>
    </row>
    <row r="2865" spans="80:215" x14ac:dyDescent="0.2">
      <c r="CB2865" s="104"/>
      <c r="CC2865" s="104"/>
      <c r="CG2865" s="104"/>
      <c r="CH2865" s="104"/>
      <c r="CL2865" s="104"/>
      <c r="CN2865" s="104"/>
      <c r="CO2865" s="104"/>
      <c r="HG2865" s="107"/>
    </row>
    <row r="2866" spans="80:215" x14ac:dyDescent="0.2">
      <c r="CB2866" s="104"/>
      <c r="CC2866" s="104"/>
      <c r="CG2866" s="104"/>
      <c r="CH2866" s="104"/>
      <c r="CL2866" s="104"/>
      <c r="CN2866" s="104"/>
      <c r="CO2866" s="104"/>
      <c r="HG2866" s="107"/>
    </row>
    <row r="2867" spans="80:215" x14ac:dyDescent="0.2">
      <c r="CB2867" s="104"/>
      <c r="CC2867" s="104"/>
      <c r="CG2867" s="104"/>
      <c r="CH2867" s="104"/>
      <c r="CL2867" s="104"/>
      <c r="CN2867" s="104"/>
      <c r="CO2867" s="104"/>
      <c r="HG2867" s="107"/>
    </row>
    <row r="2868" spans="80:215" x14ac:dyDescent="0.2">
      <c r="CB2868" s="104"/>
      <c r="CC2868" s="104"/>
      <c r="CG2868" s="104"/>
      <c r="CH2868" s="104"/>
      <c r="CL2868" s="104"/>
      <c r="CN2868" s="104"/>
      <c r="CO2868" s="104"/>
      <c r="HG2868" s="107"/>
    </row>
    <row r="2869" spans="80:215" x14ac:dyDescent="0.2">
      <c r="CB2869" s="104"/>
      <c r="CC2869" s="104"/>
      <c r="CG2869" s="104"/>
      <c r="CH2869" s="104"/>
      <c r="CL2869" s="104"/>
      <c r="CN2869" s="104"/>
      <c r="CO2869" s="104"/>
      <c r="HG2869" s="107"/>
    </row>
    <row r="2870" spans="80:215" x14ac:dyDescent="0.2">
      <c r="CB2870" s="104"/>
      <c r="CC2870" s="104"/>
      <c r="CG2870" s="104"/>
      <c r="CH2870" s="104"/>
      <c r="CL2870" s="104"/>
      <c r="CN2870" s="104"/>
      <c r="CO2870" s="104"/>
      <c r="HG2870" s="107"/>
    </row>
    <row r="2871" spans="80:215" x14ac:dyDescent="0.2">
      <c r="CB2871" s="104"/>
      <c r="CC2871" s="104"/>
      <c r="CG2871" s="104"/>
      <c r="CH2871" s="104"/>
      <c r="CL2871" s="104"/>
      <c r="CN2871" s="104"/>
      <c r="CO2871" s="104"/>
      <c r="HG2871" s="107"/>
    </row>
    <row r="2872" spans="80:215" x14ac:dyDescent="0.2">
      <c r="CB2872" s="104"/>
      <c r="CC2872" s="104"/>
      <c r="CG2872" s="104"/>
      <c r="CH2872" s="104"/>
      <c r="CL2872" s="104"/>
      <c r="CN2872" s="104"/>
      <c r="CO2872" s="104"/>
      <c r="HG2872" s="107"/>
    </row>
    <row r="2873" spans="80:215" x14ac:dyDescent="0.2">
      <c r="CB2873" s="104"/>
      <c r="CC2873" s="104"/>
      <c r="CG2873" s="104"/>
      <c r="CH2873" s="104"/>
      <c r="CL2873" s="104"/>
      <c r="CN2873" s="104"/>
      <c r="CO2873" s="104"/>
      <c r="HG2873" s="107"/>
    </row>
    <row r="2874" spans="80:215" x14ac:dyDescent="0.2">
      <c r="CB2874" s="104"/>
      <c r="CC2874" s="104"/>
      <c r="CG2874" s="104"/>
      <c r="CH2874" s="104"/>
      <c r="CL2874" s="104"/>
      <c r="CN2874" s="104"/>
      <c r="CO2874" s="104"/>
      <c r="HG2874" s="107"/>
    </row>
    <row r="2875" spans="80:215" x14ac:dyDescent="0.2">
      <c r="CB2875" s="104"/>
      <c r="CC2875" s="104"/>
      <c r="CG2875" s="104"/>
      <c r="CH2875" s="104"/>
      <c r="CL2875" s="104"/>
      <c r="CN2875" s="104"/>
      <c r="CO2875" s="104"/>
      <c r="HG2875" s="107"/>
    </row>
    <row r="2876" spans="80:215" x14ac:dyDescent="0.2">
      <c r="CB2876" s="104"/>
      <c r="CC2876" s="104"/>
      <c r="CG2876" s="104"/>
      <c r="CH2876" s="104"/>
      <c r="CL2876" s="104"/>
      <c r="CN2876" s="104"/>
      <c r="CO2876" s="104"/>
      <c r="HG2876" s="107"/>
    </row>
    <row r="2877" spans="80:215" x14ac:dyDescent="0.2">
      <c r="CB2877" s="104"/>
      <c r="CC2877" s="104"/>
      <c r="CG2877" s="104"/>
      <c r="CH2877" s="104"/>
      <c r="CL2877" s="104"/>
      <c r="CN2877" s="104"/>
      <c r="CO2877" s="104"/>
      <c r="HG2877" s="107"/>
    </row>
    <row r="2878" spans="80:215" x14ac:dyDescent="0.2">
      <c r="CB2878" s="104"/>
      <c r="CC2878" s="104"/>
      <c r="CG2878" s="104"/>
      <c r="CH2878" s="104"/>
      <c r="CL2878" s="104"/>
      <c r="CN2878" s="104"/>
      <c r="CO2878" s="104"/>
      <c r="HG2878" s="107"/>
    </row>
    <row r="2879" spans="80:215" x14ac:dyDescent="0.2">
      <c r="CB2879" s="104"/>
      <c r="CC2879" s="104"/>
      <c r="CG2879" s="104"/>
      <c r="CH2879" s="104"/>
      <c r="CL2879" s="104"/>
      <c r="CN2879" s="104"/>
      <c r="CO2879" s="104"/>
      <c r="HG2879" s="107"/>
    </row>
    <row r="2880" spans="80:215" x14ac:dyDescent="0.2">
      <c r="CB2880" s="104"/>
      <c r="CC2880" s="104"/>
      <c r="CG2880" s="104"/>
      <c r="CH2880" s="104"/>
      <c r="CL2880" s="104"/>
      <c r="CN2880" s="104"/>
      <c r="CO2880" s="104"/>
      <c r="HG2880" s="107"/>
    </row>
    <row r="2881" spans="80:215" x14ac:dyDescent="0.2">
      <c r="CB2881" s="104"/>
      <c r="CC2881" s="104"/>
      <c r="CG2881" s="104"/>
      <c r="CH2881" s="104"/>
      <c r="CL2881" s="104"/>
      <c r="CN2881" s="104"/>
      <c r="CO2881" s="104"/>
      <c r="HG2881" s="107"/>
    </row>
    <row r="2882" spans="80:215" x14ac:dyDescent="0.2">
      <c r="CB2882" s="104"/>
      <c r="CC2882" s="104"/>
      <c r="CG2882" s="104"/>
      <c r="CH2882" s="104"/>
      <c r="CL2882" s="104"/>
      <c r="CN2882" s="104"/>
      <c r="CO2882" s="104"/>
      <c r="HG2882" s="107"/>
    </row>
    <row r="2883" spans="80:215" x14ac:dyDescent="0.2">
      <c r="CB2883" s="104"/>
      <c r="CC2883" s="104"/>
      <c r="CG2883" s="104"/>
      <c r="CH2883" s="104"/>
      <c r="CL2883" s="104"/>
      <c r="CN2883" s="104"/>
      <c r="CO2883" s="104"/>
      <c r="HG2883" s="107"/>
    </row>
    <row r="2884" spans="80:215" x14ac:dyDescent="0.2">
      <c r="CB2884" s="104"/>
      <c r="CC2884" s="104"/>
      <c r="CG2884" s="104"/>
      <c r="CH2884" s="104"/>
      <c r="CL2884" s="104"/>
      <c r="CN2884" s="104"/>
      <c r="CO2884" s="104"/>
      <c r="HG2884" s="107"/>
    </row>
    <row r="2885" spans="80:215" x14ac:dyDescent="0.2">
      <c r="CB2885" s="104"/>
      <c r="CC2885" s="104"/>
      <c r="CG2885" s="104"/>
      <c r="CH2885" s="104"/>
      <c r="CL2885" s="104"/>
      <c r="CN2885" s="104"/>
      <c r="CO2885" s="104"/>
      <c r="HG2885" s="107"/>
    </row>
    <row r="2886" spans="80:215" x14ac:dyDescent="0.2">
      <c r="CB2886" s="104"/>
      <c r="CC2886" s="104"/>
      <c r="CG2886" s="104"/>
      <c r="CH2886" s="104"/>
      <c r="CL2886" s="104"/>
      <c r="CN2886" s="104"/>
      <c r="CO2886" s="104"/>
      <c r="HG2886" s="107"/>
    </row>
    <row r="2887" spans="80:215" x14ac:dyDescent="0.2">
      <c r="CB2887" s="104"/>
      <c r="CC2887" s="104"/>
      <c r="CG2887" s="104"/>
      <c r="CH2887" s="104"/>
      <c r="CL2887" s="104"/>
      <c r="CN2887" s="104"/>
      <c r="CO2887" s="104"/>
      <c r="HG2887" s="107"/>
    </row>
    <row r="2888" spans="80:215" x14ac:dyDescent="0.2">
      <c r="CB2888" s="104"/>
      <c r="CC2888" s="104"/>
      <c r="CG2888" s="104"/>
      <c r="CH2888" s="104"/>
      <c r="CL2888" s="104"/>
      <c r="CN2888" s="104"/>
      <c r="CO2888" s="104"/>
      <c r="HG2888" s="107"/>
    </row>
    <row r="2889" spans="80:215" x14ac:dyDescent="0.2">
      <c r="CB2889" s="104"/>
      <c r="CC2889" s="104"/>
      <c r="CG2889" s="104"/>
      <c r="CH2889" s="104"/>
      <c r="CL2889" s="104"/>
      <c r="CN2889" s="104"/>
      <c r="CO2889" s="104"/>
      <c r="HG2889" s="107"/>
    </row>
    <row r="2890" spans="80:215" x14ac:dyDescent="0.2">
      <c r="CB2890" s="104"/>
      <c r="CC2890" s="104"/>
      <c r="CG2890" s="104"/>
      <c r="CH2890" s="104"/>
      <c r="CL2890" s="104"/>
      <c r="CN2890" s="104"/>
      <c r="CO2890" s="104"/>
      <c r="HG2890" s="107"/>
    </row>
    <row r="2891" spans="80:215" x14ac:dyDescent="0.2">
      <c r="CB2891" s="104"/>
      <c r="CC2891" s="104"/>
      <c r="CG2891" s="104"/>
      <c r="CH2891" s="104"/>
      <c r="CL2891" s="104"/>
      <c r="CN2891" s="104"/>
      <c r="CO2891" s="104"/>
      <c r="HG2891" s="107"/>
    </row>
    <row r="2892" spans="80:215" x14ac:dyDescent="0.2">
      <c r="CB2892" s="104"/>
      <c r="CC2892" s="104"/>
      <c r="CG2892" s="104"/>
      <c r="CH2892" s="104"/>
      <c r="CL2892" s="104"/>
      <c r="CN2892" s="104"/>
      <c r="CO2892" s="104"/>
      <c r="HG2892" s="107"/>
    </row>
    <row r="2893" spans="80:215" x14ac:dyDescent="0.2">
      <c r="CB2893" s="104"/>
      <c r="CC2893" s="104"/>
      <c r="CG2893" s="104"/>
      <c r="CH2893" s="104"/>
      <c r="CL2893" s="104"/>
      <c r="CN2893" s="104"/>
      <c r="CO2893" s="104"/>
      <c r="HG2893" s="107"/>
    </row>
    <row r="2894" spans="80:215" x14ac:dyDescent="0.2">
      <c r="CB2894" s="104"/>
      <c r="CC2894" s="104"/>
      <c r="CG2894" s="104"/>
      <c r="CH2894" s="104"/>
      <c r="CL2894" s="104"/>
      <c r="CN2894" s="104"/>
      <c r="CO2894" s="104"/>
      <c r="HG2894" s="107"/>
    </row>
    <row r="2895" spans="80:215" x14ac:dyDescent="0.2">
      <c r="CB2895" s="104"/>
      <c r="CC2895" s="104"/>
      <c r="CG2895" s="104"/>
      <c r="CH2895" s="104"/>
      <c r="CL2895" s="104"/>
      <c r="CN2895" s="104"/>
      <c r="CO2895" s="104"/>
      <c r="HG2895" s="107"/>
    </row>
    <row r="2896" spans="80:215" x14ac:dyDescent="0.2">
      <c r="CB2896" s="104"/>
      <c r="CC2896" s="104"/>
      <c r="CG2896" s="104"/>
      <c r="CH2896" s="104"/>
      <c r="CL2896" s="104"/>
      <c r="CN2896" s="104"/>
      <c r="CO2896" s="104"/>
      <c r="HG2896" s="107"/>
    </row>
    <row r="2897" spans="80:215" x14ac:dyDescent="0.2">
      <c r="CB2897" s="104"/>
      <c r="CC2897" s="104"/>
      <c r="CG2897" s="104"/>
      <c r="CH2897" s="104"/>
      <c r="CL2897" s="104"/>
      <c r="CN2897" s="104"/>
      <c r="CO2897" s="104"/>
      <c r="HG2897" s="107"/>
    </row>
    <row r="2898" spans="80:215" x14ac:dyDescent="0.2">
      <c r="CB2898" s="104"/>
      <c r="CC2898" s="104"/>
      <c r="CG2898" s="104"/>
      <c r="CH2898" s="104"/>
      <c r="CL2898" s="104"/>
      <c r="CN2898" s="104"/>
      <c r="CO2898" s="104"/>
      <c r="HG2898" s="107"/>
    </row>
    <row r="2899" spans="80:215" x14ac:dyDescent="0.2">
      <c r="CB2899" s="104"/>
      <c r="CC2899" s="104"/>
      <c r="CG2899" s="104"/>
      <c r="CH2899" s="104"/>
      <c r="CL2899" s="104"/>
      <c r="CN2899" s="104"/>
      <c r="CO2899" s="104"/>
      <c r="HG2899" s="107"/>
    </row>
    <row r="2900" spans="80:215" x14ac:dyDescent="0.2">
      <c r="CB2900" s="104"/>
      <c r="CC2900" s="104"/>
      <c r="CG2900" s="104"/>
      <c r="CH2900" s="104"/>
      <c r="CL2900" s="104"/>
      <c r="CN2900" s="104"/>
      <c r="CO2900" s="104"/>
      <c r="HG2900" s="107"/>
    </row>
    <row r="2901" spans="80:215" x14ac:dyDescent="0.2">
      <c r="CB2901" s="104"/>
      <c r="CC2901" s="104"/>
      <c r="CG2901" s="104"/>
      <c r="CH2901" s="104"/>
      <c r="CL2901" s="104"/>
      <c r="CN2901" s="104"/>
      <c r="CO2901" s="104"/>
      <c r="HG2901" s="107"/>
    </row>
    <row r="2902" spans="80:215" x14ac:dyDescent="0.2">
      <c r="CB2902" s="104"/>
      <c r="CC2902" s="104"/>
      <c r="CG2902" s="104"/>
      <c r="CH2902" s="104"/>
      <c r="CL2902" s="104"/>
      <c r="CN2902" s="104"/>
      <c r="CO2902" s="104"/>
      <c r="HG2902" s="107"/>
    </row>
    <row r="2903" spans="80:215" x14ac:dyDescent="0.2">
      <c r="CB2903" s="104"/>
      <c r="CC2903" s="104"/>
      <c r="CG2903" s="104"/>
      <c r="CH2903" s="104"/>
      <c r="CL2903" s="104"/>
      <c r="CN2903" s="104"/>
      <c r="CO2903" s="104"/>
      <c r="HG2903" s="107"/>
    </row>
    <row r="2904" spans="80:215" x14ac:dyDescent="0.2">
      <c r="CB2904" s="104"/>
      <c r="CC2904" s="104"/>
      <c r="CG2904" s="104"/>
      <c r="CH2904" s="104"/>
      <c r="CL2904" s="104"/>
      <c r="CN2904" s="104"/>
      <c r="CO2904" s="104"/>
      <c r="HG2904" s="107"/>
    </row>
    <row r="2905" spans="80:215" x14ac:dyDescent="0.2">
      <c r="CB2905" s="104"/>
      <c r="CC2905" s="104"/>
      <c r="CG2905" s="104"/>
      <c r="CH2905" s="104"/>
      <c r="CL2905" s="104"/>
      <c r="CN2905" s="104"/>
      <c r="CO2905" s="104"/>
      <c r="HG2905" s="107"/>
    </row>
    <row r="2906" spans="80:215" x14ac:dyDescent="0.2">
      <c r="CB2906" s="104"/>
      <c r="CC2906" s="104"/>
      <c r="CG2906" s="104"/>
      <c r="CH2906" s="104"/>
      <c r="CL2906" s="104"/>
      <c r="CN2906" s="104"/>
      <c r="CO2906" s="104"/>
      <c r="HG2906" s="107"/>
    </row>
    <row r="2907" spans="80:215" x14ac:dyDescent="0.2">
      <c r="CB2907" s="104"/>
      <c r="CC2907" s="104"/>
      <c r="CG2907" s="104"/>
      <c r="CH2907" s="104"/>
      <c r="CL2907" s="104"/>
      <c r="CN2907" s="104"/>
      <c r="CO2907" s="104"/>
      <c r="HG2907" s="107"/>
    </row>
    <row r="2908" spans="80:215" x14ac:dyDescent="0.2">
      <c r="CB2908" s="104"/>
      <c r="CC2908" s="104"/>
      <c r="CG2908" s="104"/>
      <c r="CH2908" s="104"/>
      <c r="CL2908" s="104"/>
      <c r="CN2908" s="104"/>
      <c r="CO2908" s="104"/>
      <c r="HG2908" s="107"/>
    </row>
    <row r="2909" spans="80:215" x14ac:dyDescent="0.2">
      <c r="CB2909" s="104"/>
      <c r="CC2909" s="104"/>
      <c r="CG2909" s="104"/>
      <c r="CH2909" s="104"/>
      <c r="CL2909" s="104"/>
      <c r="CN2909" s="104"/>
      <c r="CO2909" s="104"/>
      <c r="HG2909" s="107"/>
    </row>
    <row r="2910" spans="80:215" x14ac:dyDescent="0.2">
      <c r="CB2910" s="104"/>
      <c r="CC2910" s="104"/>
      <c r="CG2910" s="104"/>
      <c r="CH2910" s="104"/>
      <c r="CL2910" s="104"/>
      <c r="CN2910" s="104"/>
      <c r="CO2910" s="104"/>
      <c r="HG2910" s="107"/>
    </row>
    <row r="2911" spans="80:215" x14ac:dyDescent="0.2">
      <c r="CB2911" s="104"/>
      <c r="CC2911" s="104"/>
      <c r="CG2911" s="104"/>
      <c r="CH2911" s="104"/>
      <c r="CL2911" s="104"/>
      <c r="CN2911" s="104"/>
      <c r="CO2911" s="104"/>
      <c r="HG2911" s="107"/>
    </row>
    <row r="2912" spans="80:215" x14ac:dyDescent="0.2">
      <c r="CB2912" s="104"/>
      <c r="CC2912" s="104"/>
      <c r="CG2912" s="104"/>
      <c r="CH2912" s="104"/>
      <c r="CL2912" s="104"/>
      <c r="CN2912" s="104"/>
      <c r="CO2912" s="104"/>
      <c r="HG2912" s="107"/>
    </row>
    <row r="2913" spans="80:215" x14ac:dyDescent="0.2">
      <c r="CB2913" s="104"/>
      <c r="CC2913" s="104"/>
      <c r="CG2913" s="104"/>
      <c r="CH2913" s="104"/>
      <c r="CL2913" s="104"/>
      <c r="CN2913" s="104"/>
      <c r="CO2913" s="104"/>
      <c r="HG2913" s="107"/>
    </row>
    <row r="2914" spans="80:215" x14ac:dyDescent="0.2">
      <c r="CB2914" s="104"/>
      <c r="CC2914" s="104"/>
      <c r="CG2914" s="104"/>
      <c r="CH2914" s="104"/>
      <c r="CL2914" s="104"/>
      <c r="CN2914" s="104"/>
      <c r="CO2914" s="104"/>
      <c r="HG2914" s="107"/>
    </row>
    <row r="2915" spans="80:215" x14ac:dyDescent="0.2">
      <c r="CB2915" s="104"/>
      <c r="CC2915" s="104"/>
      <c r="CG2915" s="104"/>
      <c r="CH2915" s="104"/>
      <c r="CL2915" s="104"/>
      <c r="CN2915" s="104"/>
      <c r="CO2915" s="104"/>
      <c r="HG2915" s="107"/>
    </row>
    <row r="2916" spans="80:215" x14ac:dyDescent="0.2">
      <c r="CB2916" s="104"/>
      <c r="CC2916" s="104"/>
      <c r="CG2916" s="104"/>
      <c r="CH2916" s="104"/>
      <c r="CL2916" s="104"/>
      <c r="CN2916" s="104"/>
      <c r="CO2916" s="104"/>
      <c r="HG2916" s="107"/>
    </row>
    <row r="2917" spans="80:215" x14ac:dyDescent="0.2">
      <c r="CB2917" s="104"/>
      <c r="CC2917" s="104"/>
      <c r="CG2917" s="104"/>
      <c r="CH2917" s="104"/>
      <c r="CL2917" s="104"/>
      <c r="CN2917" s="104"/>
      <c r="CO2917" s="104"/>
      <c r="HG2917" s="107"/>
    </row>
    <row r="2918" spans="80:215" x14ac:dyDescent="0.2">
      <c r="CB2918" s="104"/>
      <c r="CC2918" s="104"/>
      <c r="CG2918" s="104"/>
      <c r="CH2918" s="104"/>
      <c r="CL2918" s="104"/>
      <c r="CN2918" s="104"/>
      <c r="CO2918" s="104"/>
      <c r="HG2918" s="107"/>
    </row>
    <row r="2919" spans="80:215" x14ac:dyDescent="0.2">
      <c r="CB2919" s="104"/>
      <c r="CC2919" s="104"/>
      <c r="CG2919" s="104"/>
      <c r="CH2919" s="104"/>
      <c r="CL2919" s="104"/>
      <c r="CN2919" s="104"/>
      <c r="CO2919" s="104"/>
      <c r="HG2919" s="107"/>
    </row>
    <row r="2920" spans="80:215" x14ac:dyDescent="0.2">
      <c r="CB2920" s="104"/>
      <c r="CC2920" s="104"/>
      <c r="CG2920" s="104"/>
      <c r="CH2920" s="104"/>
      <c r="CL2920" s="104"/>
      <c r="CN2920" s="104"/>
      <c r="CO2920" s="104"/>
      <c r="HG2920" s="107"/>
    </row>
    <row r="2921" spans="80:215" x14ac:dyDescent="0.2">
      <c r="CB2921" s="104"/>
      <c r="CC2921" s="104"/>
      <c r="CG2921" s="104"/>
      <c r="CH2921" s="104"/>
      <c r="CL2921" s="104"/>
      <c r="CN2921" s="104"/>
      <c r="CO2921" s="104"/>
      <c r="HG2921" s="107"/>
    </row>
    <row r="2922" spans="80:215" x14ac:dyDescent="0.2">
      <c r="CB2922" s="104"/>
      <c r="CC2922" s="104"/>
      <c r="CG2922" s="104"/>
      <c r="CH2922" s="104"/>
      <c r="CL2922" s="104"/>
      <c r="CN2922" s="104"/>
      <c r="CO2922" s="104"/>
      <c r="HG2922" s="107"/>
    </row>
    <row r="2923" spans="80:215" x14ac:dyDescent="0.2">
      <c r="CB2923" s="104"/>
      <c r="CC2923" s="104"/>
      <c r="CG2923" s="104"/>
      <c r="CH2923" s="104"/>
      <c r="CL2923" s="104"/>
      <c r="CN2923" s="104"/>
      <c r="CO2923" s="104"/>
      <c r="HG2923" s="107"/>
    </row>
    <row r="2924" spans="80:215" x14ac:dyDescent="0.2">
      <c r="CB2924" s="104"/>
      <c r="CC2924" s="104"/>
      <c r="CG2924" s="104"/>
      <c r="CH2924" s="104"/>
      <c r="CL2924" s="104"/>
      <c r="CN2924" s="104"/>
      <c r="CO2924" s="104"/>
      <c r="HG2924" s="107"/>
    </row>
    <row r="2925" spans="80:215" x14ac:dyDescent="0.2">
      <c r="CB2925" s="104"/>
      <c r="CC2925" s="104"/>
      <c r="CG2925" s="104"/>
      <c r="CH2925" s="104"/>
      <c r="CL2925" s="104"/>
      <c r="CN2925" s="104"/>
      <c r="CO2925" s="104"/>
      <c r="HG2925" s="107"/>
    </row>
    <row r="2926" spans="80:215" x14ac:dyDescent="0.2">
      <c r="CB2926" s="104"/>
      <c r="CC2926" s="104"/>
      <c r="CG2926" s="104"/>
      <c r="CH2926" s="104"/>
      <c r="CL2926" s="104"/>
      <c r="CN2926" s="104"/>
      <c r="CO2926" s="104"/>
      <c r="HG2926" s="107"/>
    </row>
    <row r="2927" spans="80:215" x14ac:dyDescent="0.2">
      <c r="CB2927" s="104"/>
      <c r="CC2927" s="104"/>
      <c r="CG2927" s="104"/>
      <c r="CH2927" s="104"/>
      <c r="CL2927" s="104"/>
      <c r="CN2927" s="104"/>
      <c r="CO2927" s="104"/>
      <c r="HG2927" s="107"/>
    </row>
    <row r="2928" spans="80:215" x14ac:dyDescent="0.2">
      <c r="CB2928" s="104"/>
      <c r="CC2928" s="104"/>
      <c r="CG2928" s="104"/>
      <c r="CH2928" s="104"/>
      <c r="CL2928" s="104"/>
      <c r="CN2928" s="104"/>
      <c r="CO2928" s="104"/>
      <c r="HG2928" s="107"/>
    </row>
    <row r="2929" spans="80:215" x14ac:dyDescent="0.2">
      <c r="CB2929" s="104"/>
      <c r="CC2929" s="104"/>
      <c r="CG2929" s="104"/>
      <c r="CH2929" s="104"/>
      <c r="CL2929" s="104"/>
      <c r="CN2929" s="104"/>
      <c r="CO2929" s="104"/>
      <c r="HG2929" s="107"/>
    </row>
    <row r="2930" spans="80:215" x14ac:dyDescent="0.2">
      <c r="CB2930" s="104"/>
      <c r="CC2930" s="104"/>
      <c r="CG2930" s="104"/>
      <c r="CH2930" s="104"/>
      <c r="CL2930" s="104"/>
      <c r="CN2930" s="104"/>
      <c r="CO2930" s="104"/>
      <c r="HG2930" s="107"/>
    </row>
    <row r="2931" spans="80:215" x14ac:dyDescent="0.2">
      <c r="CB2931" s="104"/>
      <c r="CC2931" s="104"/>
      <c r="CG2931" s="104"/>
      <c r="CH2931" s="104"/>
      <c r="CL2931" s="104"/>
      <c r="CN2931" s="104"/>
      <c r="CO2931" s="104"/>
      <c r="HG2931" s="107"/>
    </row>
    <row r="2932" spans="80:215" x14ac:dyDescent="0.2">
      <c r="CB2932" s="104"/>
      <c r="CC2932" s="104"/>
      <c r="CG2932" s="104"/>
      <c r="CH2932" s="104"/>
      <c r="CL2932" s="104"/>
      <c r="CN2932" s="104"/>
      <c r="CO2932" s="104"/>
      <c r="HG2932" s="107"/>
    </row>
    <row r="2933" spans="80:215" x14ac:dyDescent="0.2">
      <c r="CB2933" s="104"/>
      <c r="CC2933" s="104"/>
      <c r="CG2933" s="104"/>
      <c r="CH2933" s="104"/>
      <c r="CL2933" s="104"/>
      <c r="CN2933" s="104"/>
      <c r="CO2933" s="104"/>
      <c r="HG2933" s="107"/>
    </row>
    <row r="2934" spans="80:215" x14ac:dyDescent="0.2">
      <c r="CB2934" s="104"/>
      <c r="CC2934" s="104"/>
      <c r="CG2934" s="104"/>
      <c r="CH2934" s="104"/>
      <c r="CL2934" s="104"/>
      <c r="CN2934" s="104"/>
      <c r="CO2934" s="104"/>
      <c r="HG2934" s="107"/>
    </row>
    <row r="2935" spans="80:215" x14ac:dyDescent="0.2">
      <c r="CB2935" s="104"/>
      <c r="CC2935" s="104"/>
      <c r="CG2935" s="104"/>
      <c r="CH2935" s="104"/>
      <c r="CL2935" s="104"/>
      <c r="CN2935" s="104"/>
      <c r="CO2935" s="104"/>
      <c r="HG2935" s="107"/>
    </row>
    <row r="2936" spans="80:215" x14ac:dyDescent="0.2">
      <c r="CB2936" s="104"/>
      <c r="CC2936" s="104"/>
      <c r="CG2936" s="104"/>
      <c r="CH2936" s="104"/>
      <c r="CL2936" s="104"/>
      <c r="CN2936" s="104"/>
      <c r="CO2936" s="104"/>
      <c r="HG2936" s="107"/>
    </row>
    <row r="2937" spans="80:215" x14ac:dyDescent="0.2">
      <c r="CB2937" s="104"/>
      <c r="CC2937" s="104"/>
      <c r="CG2937" s="104"/>
      <c r="CH2937" s="104"/>
      <c r="CL2937" s="104"/>
      <c r="CN2937" s="104"/>
      <c r="CO2937" s="104"/>
      <c r="HG2937" s="107"/>
    </row>
    <row r="2938" spans="80:215" x14ac:dyDescent="0.2">
      <c r="CB2938" s="104"/>
      <c r="CC2938" s="104"/>
      <c r="CG2938" s="104"/>
      <c r="CH2938" s="104"/>
      <c r="CL2938" s="104"/>
      <c r="CN2938" s="104"/>
      <c r="CO2938" s="104"/>
      <c r="HG2938" s="107"/>
    </row>
    <row r="2939" spans="80:215" x14ac:dyDescent="0.2">
      <c r="CB2939" s="104"/>
      <c r="CC2939" s="104"/>
      <c r="CG2939" s="104"/>
      <c r="CH2939" s="104"/>
      <c r="CL2939" s="104"/>
      <c r="CN2939" s="104"/>
      <c r="CO2939" s="104"/>
      <c r="HG2939" s="107"/>
    </row>
    <row r="2940" spans="80:215" x14ac:dyDescent="0.2">
      <c r="CB2940" s="104"/>
      <c r="CC2940" s="104"/>
      <c r="CG2940" s="104"/>
      <c r="CH2940" s="104"/>
      <c r="CL2940" s="104"/>
      <c r="CN2940" s="104"/>
      <c r="CO2940" s="104"/>
      <c r="HG2940" s="107"/>
    </row>
    <row r="2941" spans="80:215" x14ac:dyDescent="0.2">
      <c r="CB2941" s="104"/>
      <c r="CC2941" s="104"/>
      <c r="CG2941" s="104"/>
      <c r="CH2941" s="104"/>
      <c r="CL2941" s="104"/>
      <c r="CN2941" s="104"/>
      <c r="CO2941" s="104"/>
      <c r="HG2941" s="107"/>
    </row>
    <row r="2942" spans="80:215" x14ac:dyDescent="0.2">
      <c r="CB2942" s="104"/>
      <c r="CC2942" s="104"/>
      <c r="CG2942" s="104"/>
      <c r="CH2942" s="104"/>
      <c r="CL2942" s="104"/>
      <c r="CN2942" s="104"/>
      <c r="CO2942" s="104"/>
      <c r="HG2942" s="107"/>
    </row>
    <row r="2943" spans="80:215" x14ac:dyDescent="0.2">
      <c r="CB2943" s="104"/>
      <c r="CC2943" s="104"/>
      <c r="CG2943" s="104"/>
      <c r="CH2943" s="104"/>
      <c r="CL2943" s="104"/>
      <c r="CN2943" s="104"/>
      <c r="CO2943" s="104"/>
      <c r="HG2943" s="107"/>
    </row>
    <row r="2944" spans="80:215" x14ac:dyDescent="0.2">
      <c r="CB2944" s="104"/>
      <c r="CC2944" s="104"/>
      <c r="CG2944" s="104"/>
      <c r="CH2944" s="104"/>
      <c r="CL2944" s="104"/>
      <c r="CN2944" s="104"/>
      <c r="CO2944" s="104"/>
      <c r="HG2944" s="107"/>
    </row>
    <row r="2945" spans="80:215" x14ac:dyDescent="0.2">
      <c r="CB2945" s="104"/>
      <c r="CC2945" s="104"/>
      <c r="CG2945" s="104"/>
      <c r="CH2945" s="104"/>
      <c r="CL2945" s="104"/>
      <c r="CN2945" s="104"/>
      <c r="CO2945" s="104"/>
      <c r="HG2945" s="107"/>
    </row>
    <row r="2946" spans="80:215" x14ac:dyDescent="0.2">
      <c r="CB2946" s="104"/>
      <c r="CC2946" s="104"/>
      <c r="CG2946" s="104"/>
      <c r="CH2946" s="104"/>
      <c r="CL2946" s="104"/>
      <c r="CN2946" s="104"/>
      <c r="CO2946" s="104"/>
      <c r="HG2946" s="107"/>
    </row>
    <row r="2947" spans="80:215" x14ac:dyDescent="0.2">
      <c r="CB2947" s="104"/>
      <c r="CC2947" s="104"/>
      <c r="CG2947" s="104"/>
      <c r="CH2947" s="104"/>
      <c r="CL2947" s="104"/>
      <c r="CN2947" s="104"/>
      <c r="CO2947" s="104"/>
      <c r="HG2947" s="107"/>
    </row>
    <row r="2948" spans="80:215" x14ac:dyDescent="0.2">
      <c r="CB2948" s="104"/>
      <c r="CC2948" s="104"/>
      <c r="CG2948" s="104"/>
      <c r="CH2948" s="104"/>
      <c r="CL2948" s="104"/>
      <c r="CN2948" s="104"/>
      <c r="CO2948" s="104"/>
      <c r="HG2948" s="107"/>
    </row>
    <row r="2949" spans="80:215" x14ac:dyDescent="0.2">
      <c r="CB2949" s="104"/>
      <c r="CC2949" s="104"/>
      <c r="CG2949" s="104"/>
      <c r="CH2949" s="104"/>
      <c r="CL2949" s="104"/>
      <c r="CN2949" s="104"/>
      <c r="CO2949" s="104"/>
      <c r="HG2949" s="107"/>
    </row>
    <row r="2950" spans="80:215" x14ac:dyDescent="0.2">
      <c r="CB2950" s="104"/>
      <c r="CC2950" s="104"/>
      <c r="CG2950" s="104"/>
      <c r="CH2950" s="104"/>
      <c r="CL2950" s="104"/>
      <c r="CN2950" s="104"/>
      <c r="CO2950" s="104"/>
      <c r="HG2950" s="107"/>
    </row>
    <row r="2951" spans="80:215" x14ac:dyDescent="0.2">
      <c r="CB2951" s="104"/>
      <c r="CC2951" s="104"/>
      <c r="CG2951" s="104"/>
      <c r="CH2951" s="104"/>
      <c r="CL2951" s="104"/>
      <c r="CN2951" s="104"/>
      <c r="CO2951" s="104"/>
      <c r="HG2951" s="107"/>
    </row>
    <row r="2952" spans="80:215" x14ac:dyDescent="0.2">
      <c r="CB2952" s="104"/>
      <c r="CC2952" s="104"/>
      <c r="CG2952" s="104"/>
      <c r="CH2952" s="104"/>
      <c r="CL2952" s="104"/>
      <c r="CN2952" s="104"/>
      <c r="CO2952" s="104"/>
      <c r="HG2952" s="107"/>
    </row>
    <row r="2953" spans="80:215" x14ac:dyDescent="0.2">
      <c r="CB2953" s="104"/>
      <c r="CC2953" s="104"/>
      <c r="CG2953" s="104"/>
      <c r="CH2953" s="104"/>
      <c r="CL2953" s="104"/>
      <c r="CN2953" s="104"/>
      <c r="CO2953" s="104"/>
      <c r="HG2953" s="107"/>
    </row>
    <row r="2954" spans="80:215" x14ac:dyDescent="0.2">
      <c r="CB2954" s="104"/>
      <c r="CC2954" s="104"/>
      <c r="CG2954" s="104"/>
      <c r="CH2954" s="104"/>
      <c r="CL2954" s="104"/>
      <c r="CN2954" s="104"/>
      <c r="CO2954" s="104"/>
      <c r="HG2954" s="107"/>
    </row>
    <row r="2955" spans="80:215" x14ac:dyDescent="0.2">
      <c r="CB2955" s="104"/>
      <c r="CC2955" s="104"/>
      <c r="CG2955" s="104"/>
      <c r="CH2955" s="104"/>
      <c r="CL2955" s="104"/>
      <c r="CN2955" s="104"/>
      <c r="CO2955" s="104"/>
      <c r="HG2955" s="107"/>
    </row>
    <row r="2956" spans="80:215" x14ac:dyDescent="0.2">
      <c r="CB2956" s="104"/>
      <c r="CC2956" s="104"/>
      <c r="CG2956" s="104"/>
      <c r="CH2956" s="104"/>
      <c r="CL2956" s="104"/>
      <c r="CN2956" s="104"/>
      <c r="CO2956" s="104"/>
      <c r="HG2956" s="107"/>
    </row>
    <row r="2957" spans="80:215" x14ac:dyDescent="0.2">
      <c r="CB2957" s="104"/>
      <c r="CC2957" s="104"/>
      <c r="CG2957" s="104"/>
      <c r="CH2957" s="104"/>
      <c r="CL2957" s="104"/>
      <c r="CN2957" s="104"/>
      <c r="CO2957" s="104"/>
      <c r="HG2957" s="107"/>
    </row>
    <row r="2958" spans="80:215" x14ac:dyDescent="0.2">
      <c r="CB2958" s="104"/>
      <c r="CC2958" s="104"/>
      <c r="CG2958" s="104"/>
      <c r="CH2958" s="104"/>
      <c r="CL2958" s="104"/>
      <c r="CN2958" s="104"/>
      <c r="CO2958" s="104"/>
      <c r="HG2958" s="107"/>
    </row>
    <row r="2959" spans="80:215" x14ac:dyDescent="0.2">
      <c r="CB2959" s="104"/>
      <c r="CC2959" s="104"/>
      <c r="CG2959" s="104"/>
      <c r="CH2959" s="104"/>
      <c r="CL2959" s="104"/>
      <c r="CN2959" s="104"/>
      <c r="CO2959" s="104"/>
      <c r="HG2959" s="107"/>
    </row>
    <row r="2960" spans="80:215" x14ac:dyDescent="0.2">
      <c r="CB2960" s="104"/>
      <c r="CC2960" s="104"/>
      <c r="CG2960" s="104"/>
      <c r="CH2960" s="104"/>
      <c r="CL2960" s="104"/>
      <c r="CN2960" s="104"/>
      <c r="CO2960" s="104"/>
      <c r="HG2960" s="107"/>
    </row>
    <row r="2961" spans="80:215" x14ac:dyDescent="0.2">
      <c r="CB2961" s="104"/>
      <c r="CC2961" s="104"/>
      <c r="CG2961" s="104"/>
      <c r="CH2961" s="104"/>
      <c r="CL2961" s="104"/>
      <c r="CN2961" s="104"/>
      <c r="CO2961" s="104"/>
      <c r="HG2961" s="107"/>
    </row>
    <row r="2962" spans="80:215" x14ac:dyDescent="0.2">
      <c r="CB2962" s="104"/>
      <c r="CC2962" s="104"/>
      <c r="CG2962" s="104"/>
      <c r="CH2962" s="104"/>
      <c r="CL2962" s="104"/>
      <c r="CN2962" s="104"/>
      <c r="CO2962" s="104"/>
      <c r="HG2962" s="107"/>
    </row>
    <row r="2963" spans="80:215" x14ac:dyDescent="0.2">
      <c r="CB2963" s="104"/>
      <c r="CC2963" s="104"/>
      <c r="CG2963" s="104"/>
      <c r="CH2963" s="104"/>
      <c r="CL2963" s="104"/>
      <c r="CN2963" s="104"/>
      <c r="CO2963" s="104"/>
      <c r="HG2963" s="107"/>
    </row>
    <row r="2964" spans="80:215" x14ac:dyDescent="0.2">
      <c r="CB2964" s="104"/>
      <c r="CC2964" s="104"/>
      <c r="CG2964" s="104"/>
      <c r="CH2964" s="104"/>
      <c r="CL2964" s="104"/>
      <c r="CN2964" s="104"/>
      <c r="CO2964" s="104"/>
      <c r="HG2964" s="107"/>
    </row>
    <row r="2965" spans="80:215" x14ac:dyDescent="0.2">
      <c r="CB2965" s="104"/>
      <c r="CC2965" s="104"/>
      <c r="CG2965" s="104"/>
      <c r="CH2965" s="104"/>
      <c r="CL2965" s="104"/>
      <c r="CN2965" s="104"/>
      <c r="CO2965" s="104"/>
      <c r="HG2965" s="107"/>
    </row>
    <row r="2966" spans="80:215" x14ac:dyDescent="0.2">
      <c r="CB2966" s="104"/>
      <c r="CC2966" s="104"/>
      <c r="CG2966" s="104"/>
      <c r="CH2966" s="104"/>
      <c r="CL2966" s="104"/>
      <c r="CN2966" s="104"/>
      <c r="CO2966" s="104"/>
      <c r="HG2966" s="107"/>
    </row>
    <row r="2967" spans="80:215" x14ac:dyDescent="0.2">
      <c r="CB2967" s="104"/>
      <c r="CC2967" s="104"/>
      <c r="CG2967" s="104"/>
      <c r="CH2967" s="104"/>
      <c r="CL2967" s="104"/>
      <c r="CN2967" s="104"/>
      <c r="CO2967" s="104"/>
      <c r="HG2967" s="107"/>
    </row>
    <row r="2968" spans="80:215" x14ac:dyDescent="0.2">
      <c r="CB2968" s="104"/>
      <c r="CC2968" s="104"/>
      <c r="CG2968" s="104"/>
      <c r="CH2968" s="104"/>
      <c r="CL2968" s="104"/>
      <c r="CN2968" s="104"/>
      <c r="CO2968" s="104"/>
      <c r="HG2968" s="107"/>
    </row>
    <row r="2969" spans="80:215" x14ac:dyDescent="0.2">
      <c r="CB2969" s="104"/>
      <c r="CC2969" s="104"/>
      <c r="CG2969" s="104"/>
      <c r="CH2969" s="104"/>
      <c r="CL2969" s="104"/>
      <c r="CN2969" s="104"/>
      <c r="CO2969" s="104"/>
      <c r="HG2969" s="107"/>
    </row>
    <row r="2970" spans="80:215" x14ac:dyDescent="0.2">
      <c r="CB2970" s="104"/>
      <c r="CC2970" s="104"/>
      <c r="CG2970" s="104"/>
      <c r="CH2970" s="104"/>
      <c r="CL2970" s="104"/>
      <c r="CN2970" s="104"/>
      <c r="CO2970" s="104"/>
      <c r="HG2970" s="107"/>
    </row>
    <row r="2971" spans="80:215" x14ac:dyDescent="0.2">
      <c r="CB2971" s="104"/>
      <c r="CC2971" s="104"/>
      <c r="CG2971" s="104"/>
      <c r="CH2971" s="104"/>
      <c r="CL2971" s="104"/>
      <c r="CN2971" s="104"/>
      <c r="CO2971" s="104"/>
      <c r="HG2971" s="107"/>
    </row>
    <row r="2972" spans="80:215" x14ac:dyDescent="0.2">
      <c r="CB2972" s="104"/>
      <c r="CC2972" s="104"/>
      <c r="CG2972" s="104"/>
      <c r="CH2972" s="104"/>
      <c r="CL2972" s="104"/>
      <c r="CN2972" s="104"/>
      <c r="CO2972" s="104"/>
      <c r="HG2972" s="107"/>
    </row>
    <row r="2973" spans="80:215" x14ac:dyDescent="0.2">
      <c r="CB2973" s="104"/>
      <c r="CC2973" s="104"/>
      <c r="CG2973" s="104"/>
      <c r="CH2973" s="104"/>
      <c r="CL2973" s="104"/>
      <c r="CN2973" s="104"/>
      <c r="CO2973" s="104"/>
      <c r="HG2973" s="107"/>
    </row>
    <row r="2974" spans="80:215" x14ac:dyDescent="0.2">
      <c r="CB2974" s="104"/>
      <c r="CC2974" s="104"/>
      <c r="CG2974" s="104"/>
      <c r="CH2974" s="104"/>
      <c r="CL2974" s="104"/>
      <c r="CN2974" s="104"/>
      <c r="CO2974" s="104"/>
      <c r="HG2974" s="107"/>
    </row>
    <row r="2975" spans="80:215" x14ac:dyDescent="0.2">
      <c r="CB2975" s="104"/>
      <c r="CC2975" s="104"/>
      <c r="CG2975" s="104"/>
      <c r="CH2975" s="104"/>
      <c r="CL2975" s="104"/>
      <c r="CN2975" s="104"/>
      <c r="CO2975" s="104"/>
      <c r="HG2975" s="107"/>
    </row>
    <row r="2976" spans="80:215" x14ac:dyDescent="0.2">
      <c r="CB2976" s="104"/>
      <c r="CC2976" s="104"/>
      <c r="CG2976" s="104"/>
      <c r="CH2976" s="104"/>
      <c r="CL2976" s="104"/>
      <c r="CN2976" s="104"/>
      <c r="CO2976" s="104"/>
      <c r="HG2976" s="107"/>
    </row>
    <row r="2977" spans="80:215" x14ac:dyDescent="0.2">
      <c r="CB2977" s="104"/>
      <c r="CC2977" s="104"/>
      <c r="CG2977" s="104"/>
      <c r="CH2977" s="104"/>
      <c r="CL2977" s="104"/>
      <c r="CN2977" s="104"/>
      <c r="CO2977" s="104"/>
      <c r="HG2977" s="107"/>
    </row>
    <row r="2978" spans="80:215" x14ac:dyDescent="0.2">
      <c r="CB2978" s="104"/>
      <c r="CC2978" s="104"/>
      <c r="CG2978" s="104"/>
      <c r="CH2978" s="104"/>
      <c r="CL2978" s="104"/>
      <c r="CN2978" s="104"/>
      <c r="CO2978" s="104"/>
      <c r="HG2978" s="107"/>
    </row>
    <row r="2979" spans="80:215" x14ac:dyDescent="0.2">
      <c r="CB2979" s="104"/>
      <c r="CC2979" s="104"/>
      <c r="CG2979" s="104"/>
      <c r="CH2979" s="104"/>
      <c r="CL2979" s="104"/>
      <c r="CN2979" s="104"/>
      <c r="CO2979" s="104"/>
      <c r="HG2979" s="107"/>
    </row>
    <row r="2980" spans="80:215" x14ac:dyDescent="0.2">
      <c r="CB2980" s="104"/>
      <c r="CC2980" s="104"/>
      <c r="CG2980" s="104"/>
      <c r="CH2980" s="104"/>
      <c r="CL2980" s="104"/>
      <c r="CN2980" s="104"/>
      <c r="CO2980" s="104"/>
      <c r="HG2980" s="107"/>
    </row>
    <row r="2981" spans="80:215" x14ac:dyDescent="0.2">
      <c r="CB2981" s="104"/>
      <c r="CC2981" s="104"/>
      <c r="CG2981" s="104"/>
      <c r="CH2981" s="104"/>
      <c r="CL2981" s="104"/>
      <c r="CN2981" s="104"/>
      <c r="CO2981" s="104"/>
      <c r="HG2981" s="107"/>
    </row>
    <row r="2982" spans="80:215" x14ac:dyDescent="0.2">
      <c r="CB2982" s="104"/>
      <c r="CC2982" s="104"/>
      <c r="CG2982" s="104"/>
      <c r="CH2982" s="104"/>
      <c r="CL2982" s="104"/>
      <c r="CN2982" s="104"/>
      <c r="CO2982" s="104"/>
      <c r="HG2982" s="107"/>
    </row>
    <row r="2983" spans="80:215" x14ac:dyDescent="0.2">
      <c r="CB2983" s="104"/>
      <c r="CC2983" s="104"/>
      <c r="CG2983" s="104"/>
      <c r="CH2983" s="104"/>
      <c r="CL2983" s="104"/>
      <c r="CN2983" s="104"/>
      <c r="CO2983" s="104"/>
      <c r="HG2983" s="107"/>
    </row>
    <row r="2984" spans="80:215" x14ac:dyDescent="0.2">
      <c r="CB2984" s="104"/>
      <c r="CC2984" s="104"/>
      <c r="CG2984" s="104"/>
      <c r="CH2984" s="104"/>
      <c r="CL2984" s="104"/>
      <c r="CN2984" s="104"/>
      <c r="CO2984" s="104"/>
      <c r="HG2984" s="107"/>
    </row>
    <row r="2985" spans="80:215" x14ac:dyDescent="0.2">
      <c r="CB2985" s="104"/>
      <c r="CC2985" s="104"/>
      <c r="CG2985" s="104"/>
      <c r="CH2985" s="104"/>
      <c r="CL2985" s="104"/>
      <c r="CN2985" s="104"/>
      <c r="CO2985" s="104"/>
      <c r="HG2985" s="107"/>
    </row>
    <row r="2986" spans="80:215" x14ac:dyDescent="0.2">
      <c r="CB2986" s="104"/>
      <c r="CC2986" s="104"/>
      <c r="CG2986" s="104"/>
      <c r="CH2986" s="104"/>
      <c r="CL2986" s="104"/>
      <c r="CN2986" s="104"/>
      <c r="CO2986" s="104"/>
      <c r="HG2986" s="107"/>
    </row>
    <row r="2987" spans="80:215" x14ac:dyDescent="0.2">
      <c r="CB2987" s="104"/>
      <c r="CC2987" s="104"/>
      <c r="CG2987" s="104"/>
      <c r="CH2987" s="104"/>
      <c r="CL2987" s="104"/>
      <c r="CN2987" s="104"/>
      <c r="CO2987" s="104"/>
      <c r="HG2987" s="107"/>
    </row>
    <row r="2988" spans="80:215" x14ac:dyDescent="0.2">
      <c r="CB2988" s="104"/>
      <c r="CC2988" s="104"/>
      <c r="CG2988" s="104"/>
      <c r="CH2988" s="104"/>
      <c r="CL2988" s="104"/>
      <c r="CN2988" s="104"/>
      <c r="CO2988" s="104"/>
      <c r="HG2988" s="107"/>
    </row>
    <row r="2989" spans="80:215" x14ac:dyDescent="0.2">
      <c r="CB2989" s="104"/>
      <c r="CC2989" s="104"/>
      <c r="CG2989" s="104"/>
      <c r="CH2989" s="104"/>
      <c r="CL2989" s="104"/>
      <c r="CN2989" s="104"/>
      <c r="CO2989" s="104"/>
      <c r="HG2989" s="107"/>
    </row>
    <row r="2990" spans="80:215" x14ac:dyDescent="0.2">
      <c r="CB2990" s="104"/>
      <c r="CC2990" s="104"/>
      <c r="CG2990" s="104"/>
      <c r="CH2990" s="104"/>
      <c r="CL2990" s="104"/>
      <c r="CN2990" s="104"/>
      <c r="CO2990" s="104"/>
      <c r="HG2990" s="107"/>
    </row>
    <row r="2991" spans="80:215" x14ac:dyDescent="0.2">
      <c r="CB2991" s="104"/>
      <c r="CC2991" s="104"/>
      <c r="CG2991" s="104"/>
      <c r="CH2991" s="104"/>
      <c r="CL2991" s="104"/>
      <c r="CN2991" s="104"/>
      <c r="CO2991" s="104"/>
      <c r="HG2991" s="107"/>
    </row>
    <row r="2992" spans="80:215" x14ac:dyDescent="0.2">
      <c r="CB2992" s="104"/>
      <c r="CC2992" s="104"/>
      <c r="CG2992" s="104"/>
      <c r="CH2992" s="104"/>
      <c r="CL2992" s="104"/>
      <c r="CN2992" s="104"/>
      <c r="CO2992" s="104"/>
      <c r="HG2992" s="107"/>
    </row>
    <row r="2993" spans="80:215" x14ac:dyDescent="0.2">
      <c r="CB2993" s="104"/>
      <c r="CC2993" s="104"/>
      <c r="CG2993" s="104"/>
      <c r="CH2993" s="104"/>
      <c r="CL2993" s="104"/>
      <c r="CN2993" s="104"/>
      <c r="CO2993" s="104"/>
      <c r="HG2993" s="107"/>
    </row>
    <row r="2994" spans="80:215" x14ac:dyDescent="0.2">
      <c r="CB2994" s="104"/>
      <c r="CC2994" s="104"/>
      <c r="CG2994" s="104"/>
      <c r="CH2994" s="104"/>
      <c r="CL2994" s="104"/>
      <c r="CN2994" s="104"/>
      <c r="CO2994" s="104"/>
      <c r="HG2994" s="107"/>
    </row>
    <row r="2995" spans="80:215" x14ac:dyDescent="0.2">
      <c r="CB2995" s="104"/>
      <c r="CC2995" s="104"/>
      <c r="CG2995" s="104"/>
      <c r="CH2995" s="104"/>
      <c r="CL2995" s="104"/>
      <c r="CN2995" s="104"/>
      <c r="CO2995" s="104"/>
      <c r="HG2995" s="107"/>
    </row>
    <row r="2996" spans="80:215" x14ac:dyDescent="0.2">
      <c r="CB2996" s="104"/>
      <c r="CC2996" s="104"/>
      <c r="CG2996" s="104"/>
      <c r="CH2996" s="104"/>
      <c r="CL2996" s="104"/>
      <c r="CN2996" s="104"/>
      <c r="CO2996" s="104"/>
      <c r="HG2996" s="107"/>
    </row>
    <row r="2997" spans="80:215" x14ac:dyDescent="0.2">
      <c r="CB2997" s="104"/>
      <c r="CC2997" s="104"/>
      <c r="CG2997" s="104"/>
      <c r="CH2997" s="104"/>
      <c r="CL2997" s="104"/>
      <c r="CN2997" s="104"/>
      <c r="CO2997" s="104"/>
      <c r="HG2997" s="107"/>
    </row>
    <row r="2998" spans="80:215" x14ac:dyDescent="0.2">
      <c r="CB2998" s="104"/>
      <c r="CC2998" s="104"/>
      <c r="CG2998" s="104"/>
      <c r="CH2998" s="104"/>
      <c r="CL2998" s="104"/>
      <c r="CN2998" s="104"/>
      <c r="CO2998" s="104"/>
      <c r="HG2998" s="107"/>
    </row>
    <row r="2999" spans="80:215" x14ac:dyDescent="0.2">
      <c r="CB2999" s="104"/>
      <c r="CC2999" s="104"/>
      <c r="CG2999" s="104"/>
      <c r="CH2999" s="104"/>
      <c r="CL2999" s="104"/>
      <c r="CN2999" s="104"/>
      <c r="CO2999" s="104"/>
      <c r="HG2999" s="107"/>
    </row>
    <row r="3000" spans="80:215" x14ac:dyDescent="0.2">
      <c r="CB3000" s="104"/>
      <c r="CC3000" s="104"/>
      <c r="CG3000" s="104"/>
      <c r="CH3000" s="104"/>
      <c r="CL3000" s="104"/>
      <c r="CN3000" s="104"/>
      <c r="CO3000" s="104"/>
      <c r="HG3000" s="107"/>
    </row>
    <row r="3001" spans="80:215" ht="12.75" customHeight="1" x14ac:dyDescent="0.2">
      <c r="CB3001" s="104"/>
      <c r="CC3001" s="104"/>
      <c r="CG3001" s="104"/>
      <c r="CH3001" s="104"/>
      <c r="CL3001" s="104"/>
      <c r="CN3001" s="104"/>
      <c r="CO3001" s="104"/>
      <c r="HG3001" s="107"/>
    </row>
    <row r="3002" spans="80:215" ht="12.75" customHeight="1" x14ac:dyDescent="0.2">
      <c r="CB3002" s="104"/>
      <c r="CC3002" s="104"/>
      <c r="CG3002" s="104"/>
      <c r="CH3002" s="104"/>
      <c r="CL3002" s="104"/>
      <c r="CN3002" s="104"/>
      <c r="CO3002" s="104"/>
      <c r="HG3002" s="107"/>
    </row>
    <row r="3003" spans="80:215" ht="12.75" customHeight="1" x14ac:dyDescent="0.2">
      <c r="CB3003" s="104"/>
      <c r="CC3003" s="104"/>
      <c r="CG3003" s="104"/>
      <c r="CH3003" s="104"/>
      <c r="CL3003" s="104"/>
      <c r="CN3003" s="104"/>
      <c r="CO3003" s="104"/>
      <c r="HG3003" s="107"/>
    </row>
    <row r="3004" spans="80:215" ht="12.75" customHeight="1" x14ac:dyDescent="0.2">
      <c r="CB3004" s="104"/>
      <c r="CC3004" s="104"/>
      <c r="CG3004" s="104"/>
      <c r="CH3004" s="104"/>
      <c r="CL3004" s="104"/>
      <c r="CN3004" s="104"/>
      <c r="CO3004" s="104"/>
      <c r="HG3004" s="107"/>
    </row>
    <row r="3005" spans="80:215" ht="12.75" customHeight="1" x14ac:dyDescent="0.2">
      <c r="CB3005" s="104"/>
      <c r="CC3005" s="104"/>
      <c r="CG3005" s="104"/>
      <c r="CH3005" s="104"/>
      <c r="CL3005" s="104"/>
      <c r="CN3005" s="104"/>
      <c r="CO3005" s="104"/>
      <c r="HG3005" s="107"/>
    </row>
    <row r="3006" spans="80:215" x14ac:dyDescent="0.2">
      <c r="CB3006" s="104"/>
      <c r="CC3006" s="104"/>
      <c r="CG3006" s="104"/>
      <c r="CH3006" s="104"/>
      <c r="CL3006" s="104"/>
      <c r="CN3006" s="104"/>
      <c r="CO3006" s="104"/>
      <c r="HG3006" s="107"/>
    </row>
    <row r="3007" spans="80:215" x14ac:dyDescent="0.2">
      <c r="CB3007" s="104"/>
      <c r="CC3007" s="104"/>
      <c r="CG3007" s="104"/>
      <c r="CH3007" s="104"/>
      <c r="CL3007" s="104"/>
      <c r="CN3007" s="104"/>
      <c r="CO3007" s="104"/>
      <c r="HG3007" s="107"/>
    </row>
    <row r="3008" spans="80:215" x14ac:dyDescent="0.2">
      <c r="CB3008" s="104"/>
      <c r="CC3008" s="104"/>
      <c r="CG3008" s="104"/>
      <c r="CH3008" s="104"/>
      <c r="CL3008" s="104"/>
      <c r="CN3008" s="104"/>
      <c r="CO3008" s="104"/>
      <c r="HG3008" s="107"/>
    </row>
    <row r="3009" spans="80:215" x14ac:dyDescent="0.2">
      <c r="CB3009" s="104"/>
      <c r="CC3009" s="104"/>
      <c r="CG3009" s="104"/>
      <c r="CH3009" s="104"/>
      <c r="CL3009" s="104"/>
      <c r="CN3009" s="104"/>
      <c r="CO3009" s="104"/>
      <c r="HG3009" s="107"/>
    </row>
    <row r="3010" spans="80:215" x14ac:dyDescent="0.2">
      <c r="CB3010" s="104"/>
      <c r="CC3010" s="104"/>
      <c r="CG3010" s="104"/>
      <c r="CH3010" s="104"/>
      <c r="CL3010" s="104"/>
      <c r="CN3010" s="104"/>
      <c r="CO3010" s="104"/>
      <c r="HG3010" s="107"/>
    </row>
    <row r="3011" spans="80:215" x14ac:dyDescent="0.2">
      <c r="CB3011" s="104"/>
      <c r="CC3011" s="104"/>
      <c r="CG3011" s="104"/>
      <c r="CH3011" s="104"/>
      <c r="CL3011" s="104"/>
      <c r="CN3011" s="104"/>
      <c r="CO3011" s="104"/>
      <c r="HG3011" s="107"/>
    </row>
    <row r="3012" spans="80:215" x14ac:dyDescent="0.2">
      <c r="CB3012" s="104"/>
      <c r="CC3012" s="104"/>
      <c r="CG3012" s="104"/>
      <c r="CH3012" s="104"/>
      <c r="CL3012" s="104"/>
      <c r="CN3012" s="104"/>
      <c r="CO3012" s="104"/>
      <c r="HG3012" s="107"/>
    </row>
    <row r="3013" spans="80:215" x14ac:dyDescent="0.2">
      <c r="CB3013" s="104"/>
      <c r="CC3013" s="104"/>
      <c r="CG3013" s="104"/>
      <c r="CH3013" s="104"/>
      <c r="CL3013" s="104"/>
      <c r="CN3013" s="104"/>
      <c r="CO3013" s="104"/>
      <c r="HG3013" s="107"/>
    </row>
    <row r="3014" spans="80:215" x14ac:dyDescent="0.2">
      <c r="CB3014" s="104"/>
      <c r="CC3014" s="104"/>
      <c r="CG3014" s="104"/>
      <c r="CH3014" s="104"/>
      <c r="CL3014" s="104"/>
      <c r="CN3014" s="104"/>
      <c r="CO3014" s="104"/>
      <c r="HG3014" s="107"/>
    </row>
    <row r="3015" spans="80:215" x14ac:dyDescent="0.2">
      <c r="CB3015" s="104"/>
      <c r="CC3015" s="104"/>
      <c r="CG3015" s="104"/>
      <c r="CH3015" s="104"/>
      <c r="CL3015" s="104"/>
      <c r="CN3015" s="104"/>
      <c r="CO3015" s="104"/>
      <c r="HG3015" s="107"/>
    </row>
    <row r="3016" spans="80:215" x14ac:dyDescent="0.2">
      <c r="CB3016" s="104"/>
      <c r="CC3016" s="104"/>
      <c r="CG3016" s="104"/>
      <c r="CH3016" s="104"/>
      <c r="CL3016" s="104"/>
      <c r="CN3016" s="104"/>
      <c r="CO3016" s="104"/>
      <c r="HG3016" s="107"/>
    </row>
    <row r="3017" spans="80:215" x14ac:dyDescent="0.2">
      <c r="CB3017" s="104"/>
      <c r="CC3017" s="104"/>
      <c r="CG3017" s="104"/>
      <c r="CH3017" s="104"/>
      <c r="CL3017" s="104"/>
      <c r="CN3017" s="104"/>
      <c r="CO3017" s="104"/>
      <c r="HG3017" s="107"/>
    </row>
    <row r="3018" spans="80:215" x14ac:dyDescent="0.2">
      <c r="CB3018" s="104"/>
      <c r="CC3018" s="104"/>
      <c r="CG3018" s="104"/>
      <c r="CH3018" s="104"/>
      <c r="CL3018" s="104"/>
      <c r="CN3018" s="104"/>
      <c r="CO3018" s="104"/>
      <c r="HG3018" s="107"/>
    </row>
    <row r="3019" spans="80:215" x14ac:dyDescent="0.2">
      <c r="CB3019" s="104"/>
      <c r="CC3019" s="104"/>
      <c r="CG3019" s="104"/>
      <c r="CH3019" s="104"/>
      <c r="CL3019" s="104"/>
      <c r="CN3019" s="104"/>
      <c r="CO3019" s="104"/>
      <c r="HG3019" s="107"/>
    </row>
    <row r="3020" spans="80:215" x14ac:dyDescent="0.2">
      <c r="CB3020" s="104"/>
      <c r="CC3020" s="104"/>
      <c r="CG3020" s="104"/>
      <c r="CH3020" s="104"/>
      <c r="CL3020" s="104"/>
      <c r="CN3020" s="104"/>
      <c r="CO3020" s="104"/>
      <c r="HG3020" s="107"/>
    </row>
    <row r="3021" spans="80:215" x14ac:dyDescent="0.2">
      <c r="CB3021" s="104"/>
      <c r="CC3021" s="104"/>
      <c r="CG3021" s="104"/>
      <c r="CH3021" s="104"/>
      <c r="CL3021" s="104"/>
      <c r="CN3021" s="104"/>
      <c r="CO3021" s="104"/>
      <c r="HG3021" s="107"/>
    </row>
    <row r="3022" spans="80:215" x14ac:dyDescent="0.2">
      <c r="CB3022" s="104"/>
      <c r="CC3022" s="104"/>
      <c r="CG3022" s="104"/>
      <c r="CH3022" s="104"/>
      <c r="CL3022" s="104"/>
      <c r="CN3022" s="104"/>
      <c r="CO3022" s="104"/>
      <c r="HG3022" s="107"/>
    </row>
    <row r="3023" spans="80:215" x14ac:dyDescent="0.2">
      <c r="CB3023" s="104"/>
      <c r="CC3023" s="104"/>
      <c r="CG3023" s="104"/>
      <c r="CH3023" s="104"/>
      <c r="CL3023" s="104"/>
      <c r="CN3023" s="104"/>
      <c r="CO3023" s="104"/>
      <c r="HG3023" s="107"/>
    </row>
    <row r="3024" spans="80:215" x14ac:dyDescent="0.2">
      <c r="CB3024" s="104"/>
      <c r="CC3024" s="104"/>
      <c r="CG3024" s="104"/>
      <c r="CH3024" s="104"/>
      <c r="CL3024" s="104"/>
      <c r="CN3024" s="104"/>
      <c r="CO3024" s="104"/>
      <c r="HG3024" s="107"/>
    </row>
    <row r="3025" spans="80:215" x14ac:dyDescent="0.2">
      <c r="CB3025" s="104"/>
      <c r="CC3025" s="104"/>
      <c r="CG3025" s="104"/>
      <c r="CH3025" s="104"/>
      <c r="CL3025" s="104"/>
      <c r="CN3025" s="104"/>
      <c r="CO3025" s="104"/>
      <c r="HG3025" s="107"/>
    </row>
    <row r="3026" spans="80:215" x14ac:dyDescent="0.2">
      <c r="CB3026" s="104"/>
      <c r="CC3026" s="104"/>
      <c r="CG3026" s="104"/>
      <c r="CH3026" s="104"/>
      <c r="CL3026" s="104"/>
      <c r="CN3026" s="104"/>
      <c r="CO3026" s="104"/>
      <c r="HG3026" s="107"/>
    </row>
    <row r="3027" spans="80:215" x14ac:dyDescent="0.2">
      <c r="CB3027" s="104"/>
      <c r="CC3027" s="104"/>
      <c r="CG3027" s="104"/>
      <c r="CH3027" s="104"/>
      <c r="CL3027" s="104"/>
      <c r="CN3027" s="104"/>
      <c r="CO3027" s="104"/>
      <c r="HG3027" s="107"/>
    </row>
    <row r="3028" spans="80:215" x14ac:dyDescent="0.2">
      <c r="CB3028" s="104"/>
      <c r="CC3028" s="104"/>
      <c r="CG3028" s="104"/>
      <c r="CH3028" s="104"/>
      <c r="CL3028" s="104"/>
      <c r="CN3028" s="104"/>
      <c r="CO3028" s="104"/>
      <c r="HG3028" s="107"/>
    </row>
    <row r="3029" spans="80:215" x14ac:dyDescent="0.2">
      <c r="CB3029" s="104"/>
      <c r="CC3029" s="104"/>
      <c r="CG3029" s="104"/>
      <c r="CH3029" s="104"/>
      <c r="CL3029" s="104"/>
      <c r="CN3029" s="104"/>
      <c r="CO3029" s="104"/>
      <c r="HG3029" s="107"/>
    </row>
    <row r="3030" spans="80:215" x14ac:dyDescent="0.2">
      <c r="CB3030" s="104"/>
      <c r="CC3030" s="104"/>
      <c r="CG3030" s="104"/>
      <c r="CH3030" s="104"/>
      <c r="CL3030" s="104"/>
      <c r="CN3030" s="104"/>
      <c r="CO3030" s="104"/>
      <c r="HG3030" s="107"/>
    </row>
    <row r="3031" spans="80:215" x14ac:dyDescent="0.2">
      <c r="CB3031" s="104"/>
      <c r="CC3031" s="104"/>
      <c r="CG3031" s="104"/>
      <c r="CH3031" s="104"/>
      <c r="CL3031" s="104"/>
      <c r="CN3031" s="104"/>
      <c r="CO3031" s="104"/>
      <c r="HG3031" s="107"/>
    </row>
    <row r="3032" spans="80:215" x14ac:dyDescent="0.2">
      <c r="CB3032" s="104"/>
      <c r="CC3032" s="104"/>
      <c r="CG3032" s="104"/>
      <c r="CH3032" s="104"/>
      <c r="CL3032" s="104"/>
      <c r="CN3032" s="104"/>
      <c r="CO3032" s="104"/>
      <c r="HG3032" s="107"/>
    </row>
    <row r="3048" spans="122:502" x14ac:dyDescent="0.2">
      <c r="DR3048" s="104"/>
      <c r="DS3048" s="104"/>
      <c r="DT3048" s="104"/>
      <c r="DU3048" s="104"/>
      <c r="DV3048" s="104"/>
      <c r="DW3048" s="104"/>
      <c r="DX3048" s="104"/>
      <c r="DY3048" s="104"/>
      <c r="DZ3048" s="104"/>
      <c r="EA3048" s="104"/>
      <c r="EB3048" s="104"/>
      <c r="EC3048" s="104"/>
      <c r="ED3048" s="104"/>
      <c r="EE3048" s="104"/>
      <c r="EF3048" s="104"/>
      <c r="EG3048" s="104"/>
      <c r="EH3048" s="104"/>
      <c r="EI3048" s="104"/>
      <c r="EJ3048" s="104"/>
      <c r="EK3048" s="104"/>
      <c r="EL3048" s="104"/>
      <c r="EM3048" s="104"/>
      <c r="EN3048" s="104"/>
      <c r="EO3048" s="104"/>
      <c r="EP3048" s="104"/>
      <c r="EQ3048" s="104"/>
      <c r="ER3048" s="104"/>
      <c r="ES3048" s="104"/>
      <c r="ET3048" s="104"/>
      <c r="EU3048" s="104"/>
      <c r="EV3048" s="104"/>
      <c r="EW3048" s="104"/>
      <c r="EX3048" s="104"/>
      <c r="EY3048" s="104"/>
      <c r="EZ3048" s="104"/>
      <c r="FA3048" s="104"/>
      <c r="FB3048" s="104"/>
      <c r="FC3048" s="104"/>
      <c r="FD3048" s="104"/>
      <c r="FE3048" s="104"/>
      <c r="FF3048" s="104"/>
      <c r="FG3048" s="104"/>
      <c r="FH3048" s="104"/>
      <c r="FI3048" s="104"/>
      <c r="FJ3048" s="104"/>
      <c r="FK3048" s="104"/>
      <c r="FL3048" s="104"/>
      <c r="FM3048" s="104"/>
      <c r="FN3048" s="104"/>
      <c r="FO3048" s="104"/>
      <c r="FP3048" s="104"/>
      <c r="FQ3048" s="104"/>
      <c r="FR3048" s="104"/>
      <c r="FS3048" s="104"/>
      <c r="FT3048" s="104"/>
      <c r="FU3048" s="104"/>
      <c r="FV3048" s="104"/>
      <c r="FW3048" s="104"/>
      <c r="FX3048" s="104"/>
      <c r="FY3048" s="104"/>
      <c r="FZ3048" s="104"/>
      <c r="GA3048" s="104"/>
      <c r="GB3048" s="104"/>
      <c r="GC3048" s="104"/>
      <c r="GD3048" s="104"/>
      <c r="GE3048" s="104"/>
      <c r="GF3048" s="104"/>
      <c r="GG3048" s="104"/>
      <c r="GH3048" s="104"/>
      <c r="GI3048" s="104"/>
      <c r="GJ3048" s="104"/>
      <c r="GK3048" s="104"/>
      <c r="GL3048" s="104"/>
      <c r="GM3048" s="104"/>
      <c r="GN3048" s="104"/>
      <c r="GO3048" s="104"/>
      <c r="GP3048" s="104"/>
      <c r="GQ3048" s="104"/>
      <c r="GR3048" s="104"/>
      <c r="GS3048" s="104"/>
      <c r="GT3048" s="104"/>
      <c r="GU3048" s="104"/>
      <c r="GV3048" s="104"/>
      <c r="GW3048" s="104"/>
      <c r="GX3048" s="104"/>
      <c r="GY3048" s="104"/>
      <c r="GZ3048" s="104"/>
      <c r="HA3048" s="104"/>
      <c r="HB3048" s="104"/>
      <c r="HC3048" s="104"/>
      <c r="HD3048" s="104"/>
      <c r="HE3048" s="104"/>
      <c r="HF3048" s="104"/>
      <c r="HG3048" s="104"/>
      <c r="HH3048" s="104"/>
      <c r="HI3048" s="104"/>
      <c r="HJ3048" s="104"/>
      <c r="HK3048" s="104"/>
      <c r="HL3048" s="104"/>
      <c r="HM3048" s="104"/>
      <c r="HN3048" s="104"/>
      <c r="HO3048" s="104"/>
      <c r="HP3048" s="104"/>
      <c r="HQ3048" s="104"/>
      <c r="HR3048" s="104"/>
      <c r="HS3048" s="104"/>
      <c r="HT3048" s="104"/>
      <c r="HU3048" s="104"/>
      <c r="HV3048" s="104"/>
      <c r="HW3048" s="104"/>
      <c r="HX3048" s="104"/>
      <c r="HY3048" s="104"/>
      <c r="HZ3048" s="104"/>
      <c r="IA3048" s="104"/>
      <c r="IB3048" s="104"/>
      <c r="IC3048" s="104"/>
      <c r="ID3048" s="104"/>
      <c r="IE3048" s="104"/>
      <c r="IF3048" s="104"/>
      <c r="IG3048" s="104"/>
      <c r="IH3048" s="104"/>
      <c r="II3048" s="104"/>
      <c r="IJ3048" s="104"/>
      <c r="IK3048" s="104"/>
      <c r="IL3048" s="104"/>
      <c r="IM3048" s="104"/>
      <c r="IN3048" s="104"/>
      <c r="IO3048" s="104"/>
      <c r="IP3048" s="104"/>
      <c r="IQ3048" s="104"/>
      <c r="IR3048" s="104"/>
      <c r="IS3048" s="104"/>
      <c r="IT3048" s="104"/>
      <c r="IU3048" s="104"/>
      <c r="IV3048" s="104"/>
      <c r="IW3048" s="104"/>
      <c r="IX3048" s="104"/>
      <c r="IY3048" s="104"/>
      <c r="IZ3048" s="104"/>
      <c r="JA3048" s="104"/>
      <c r="JB3048" s="104"/>
      <c r="JC3048" s="104"/>
      <c r="JD3048" s="104"/>
      <c r="JE3048" s="104"/>
      <c r="JF3048" s="104"/>
      <c r="JG3048" s="104"/>
      <c r="JH3048" s="104"/>
      <c r="JI3048" s="104"/>
      <c r="JJ3048" s="104"/>
      <c r="JK3048" s="104"/>
      <c r="JL3048" s="104"/>
      <c r="JM3048" s="104"/>
      <c r="JN3048" s="104"/>
      <c r="JO3048" s="104"/>
      <c r="JP3048" s="104"/>
      <c r="JQ3048" s="104"/>
      <c r="JR3048" s="104"/>
      <c r="JS3048" s="104"/>
      <c r="JT3048" s="104"/>
      <c r="JU3048" s="104"/>
      <c r="JV3048" s="104"/>
      <c r="JW3048" s="104"/>
      <c r="JX3048" s="104"/>
      <c r="JY3048" s="104"/>
      <c r="JZ3048" s="104"/>
      <c r="KA3048" s="104"/>
      <c r="KB3048" s="104"/>
      <c r="KC3048" s="104"/>
      <c r="KD3048" s="104"/>
      <c r="KE3048" s="104"/>
      <c r="KF3048" s="104"/>
      <c r="KG3048" s="104"/>
      <c r="KH3048" s="104"/>
      <c r="KI3048" s="104"/>
      <c r="KJ3048" s="104"/>
      <c r="KK3048" s="104"/>
      <c r="KL3048" s="104"/>
      <c r="KM3048" s="104"/>
      <c r="KN3048" s="104"/>
      <c r="KO3048" s="104"/>
      <c r="KP3048" s="104"/>
      <c r="KQ3048" s="104"/>
      <c r="KR3048" s="104"/>
      <c r="KS3048" s="104"/>
      <c r="KT3048" s="104"/>
      <c r="KU3048" s="104"/>
      <c r="KV3048" s="104"/>
      <c r="KW3048" s="104"/>
      <c r="KX3048" s="104"/>
      <c r="KY3048" s="104"/>
      <c r="KZ3048" s="104"/>
      <c r="LA3048" s="104"/>
      <c r="LB3048" s="104"/>
      <c r="LC3048" s="104"/>
      <c r="LD3048" s="104"/>
      <c r="LE3048" s="104"/>
      <c r="LF3048" s="104"/>
      <c r="LG3048" s="104"/>
      <c r="LH3048" s="104"/>
      <c r="LI3048" s="104"/>
      <c r="LJ3048" s="104"/>
      <c r="LK3048" s="104"/>
      <c r="LL3048" s="104"/>
      <c r="LM3048" s="104"/>
      <c r="LN3048" s="104"/>
      <c r="LO3048" s="104"/>
      <c r="LP3048" s="104"/>
      <c r="LQ3048" s="104"/>
      <c r="LR3048" s="104"/>
      <c r="LS3048" s="104"/>
      <c r="LT3048" s="104"/>
      <c r="LU3048" s="104"/>
      <c r="LV3048" s="104"/>
      <c r="LW3048" s="104"/>
      <c r="LX3048" s="104"/>
      <c r="LY3048" s="104"/>
      <c r="LZ3048" s="104"/>
      <c r="MA3048" s="104"/>
      <c r="MB3048" s="104"/>
      <c r="MC3048" s="104"/>
      <c r="MD3048" s="104"/>
      <c r="ME3048" s="104"/>
      <c r="MF3048" s="104"/>
      <c r="MG3048" s="104"/>
      <c r="MH3048" s="104"/>
      <c r="MI3048" s="104"/>
      <c r="MJ3048" s="104"/>
      <c r="MK3048" s="104"/>
      <c r="ML3048" s="104"/>
      <c r="MM3048" s="104"/>
      <c r="MN3048" s="104"/>
      <c r="MO3048" s="104"/>
      <c r="MP3048" s="104"/>
      <c r="MQ3048" s="104"/>
      <c r="MR3048" s="104"/>
      <c r="MS3048" s="104"/>
      <c r="MT3048" s="104"/>
      <c r="MU3048" s="104"/>
      <c r="MV3048" s="104"/>
      <c r="MW3048" s="104"/>
      <c r="MX3048" s="104"/>
      <c r="MY3048" s="104"/>
      <c r="MZ3048" s="104"/>
      <c r="NA3048" s="104"/>
      <c r="NB3048" s="104"/>
      <c r="NC3048" s="104"/>
      <c r="ND3048" s="104"/>
      <c r="NE3048" s="104"/>
      <c r="NF3048" s="104"/>
      <c r="NG3048" s="104"/>
      <c r="NH3048" s="104"/>
      <c r="NI3048" s="104"/>
      <c r="NJ3048" s="104"/>
      <c r="NK3048" s="104"/>
      <c r="NL3048" s="104"/>
      <c r="NM3048" s="104"/>
      <c r="NN3048" s="104"/>
      <c r="NO3048" s="104"/>
      <c r="NP3048" s="104"/>
      <c r="NQ3048" s="104"/>
      <c r="NR3048" s="104"/>
      <c r="NS3048" s="104"/>
      <c r="NT3048" s="104"/>
      <c r="NU3048" s="104"/>
      <c r="NV3048" s="104"/>
      <c r="NW3048" s="104"/>
      <c r="NX3048" s="104"/>
      <c r="NY3048" s="104"/>
      <c r="NZ3048" s="104"/>
      <c r="OA3048" s="104"/>
      <c r="OB3048" s="104"/>
      <c r="OC3048" s="104"/>
      <c r="OD3048" s="104"/>
      <c r="OE3048" s="104"/>
      <c r="OF3048" s="104"/>
      <c r="OG3048" s="104"/>
      <c r="OH3048" s="104"/>
      <c r="OI3048" s="104"/>
      <c r="OJ3048" s="104"/>
      <c r="OK3048" s="104"/>
      <c r="OL3048" s="104"/>
      <c r="OM3048" s="104"/>
      <c r="ON3048" s="104"/>
      <c r="OO3048" s="104"/>
      <c r="OP3048" s="104"/>
      <c r="OQ3048" s="104"/>
      <c r="OR3048" s="104"/>
      <c r="OS3048" s="104"/>
      <c r="OT3048" s="104"/>
      <c r="OU3048" s="104"/>
      <c r="OV3048" s="104"/>
      <c r="OW3048" s="104"/>
      <c r="OX3048" s="104"/>
      <c r="OY3048" s="104"/>
      <c r="OZ3048" s="104"/>
      <c r="PA3048" s="104"/>
      <c r="PB3048" s="104"/>
      <c r="PC3048" s="104"/>
      <c r="PD3048" s="104"/>
      <c r="PE3048" s="104"/>
      <c r="PF3048" s="104"/>
      <c r="PG3048" s="104"/>
      <c r="PH3048" s="104"/>
      <c r="PI3048" s="104"/>
      <c r="PJ3048" s="104"/>
      <c r="PK3048" s="104"/>
      <c r="PL3048" s="104"/>
      <c r="PM3048" s="104"/>
      <c r="PN3048" s="104"/>
      <c r="PO3048" s="104"/>
      <c r="PP3048" s="104"/>
      <c r="PQ3048" s="104"/>
      <c r="PR3048" s="104"/>
      <c r="PS3048" s="104"/>
      <c r="PT3048" s="104"/>
      <c r="PU3048" s="104"/>
      <c r="PV3048" s="104"/>
      <c r="PW3048" s="104"/>
      <c r="PX3048" s="104"/>
      <c r="PY3048" s="104"/>
      <c r="PZ3048" s="104"/>
      <c r="QA3048" s="104"/>
      <c r="QB3048" s="104"/>
      <c r="QC3048" s="104"/>
      <c r="QD3048" s="104"/>
      <c r="QE3048" s="104"/>
      <c r="QF3048" s="104"/>
      <c r="QG3048" s="104"/>
      <c r="QH3048" s="104"/>
      <c r="QI3048" s="104"/>
      <c r="QJ3048" s="104"/>
      <c r="QK3048" s="104"/>
      <c r="QL3048" s="104"/>
      <c r="QM3048" s="104"/>
      <c r="QN3048" s="104"/>
      <c r="QO3048" s="104"/>
      <c r="QP3048" s="104"/>
      <c r="QQ3048" s="104"/>
      <c r="QR3048" s="104"/>
      <c r="QS3048" s="104"/>
      <c r="QT3048" s="104"/>
      <c r="QU3048" s="104"/>
      <c r="QV3048" s="104"/>
      <c r="QW3048" s="104"/>
      <c r="QX3048" s="104"/>
      <c r="QY3048" s="104"/>
      <c r="QZ3048" s="104"/>
      <c r="RA3048" s="104"/>
      <c r="RB3048" s="104"/>
      <c r="RC3048" s="104"/>
      <c r="RD3048" s="104"/>
      <c r="RE3048" s="104"/>
      <c r="RF3048" s="104"/>
      <c r="RG3048" s="104"/>
      <c r="RH3048" s="104"/>
      <c r="RI3048" s="104"/>
      <c r="RJ3048" s="104"/>
      <c r="RK3048" s="104"/>
      <c r="RL3048" s="104"/>
      <c r="RM3048" s="104"/>
      <c r="RN3048" s="104"/>
      <c r="RO3048" s="104"/>
      <c r="RP3048" s="104"/>
      <c r="RQ3048" s="104"/>
      <c r="RR3048" s="104"/>
      <c r="RS3048" s="104"/>
      <c r="RT3048" s="104"/>
      <c r="RU3048" s="104"/>
      <c r="RV3048" s="104"/>
      <c r="RW3048" s="104"/>
      <c r="RX3048" s="104"/>
      <c r="RY3048" s="104"/>
      <c r="RZ3048" s="104"/>
      <c r="SA3048" s="104"/>
      <c r="SB3048" s="104"/>
      <c r="SC3048" s="104"/>
      <c r="SD3048" s="104"/>
      <c r="SE3048" s="104"/>
      <c r="SF3048" s="104"/>
      <c r="SG3048" s="104"/>
      <c r="SH3048" s="104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Anleitung</vt:lpstr>
      <vt:lpstr>Musterschließanlagen</vt:lpstr>
      <vt:lpstr>Schließplan</vt:lpstr>
      <vt:lpstr>Artikelliste</vt:lpstr>
      <vt:lpstr>Systemaufstellung</vt:lpstr>
      <vt:lpstr>Anleitung!Druckbereich</vt:lpstr>
      <vt:lpstr>Artikelliste!Druckbereich</vt:lpstr>
      <vt:lpstr>Musterschließanlagen!Druckbereich</vt:lpstr>
      <vt:lpstr>Schließplan!Druckbereich</vt:lpstr>
      <vt:lpstr>Anleitung!Drucktitel</vt:lpstr>
      <vt:lpstr>Artikelliste!Drucktitel</vt:lpstr>
      <vt:lpstr>Musterschließanlagen!Drucktitel</vt:lpstr>
      <vt:lpstr>Schließplan!Drucktitel</vt:lpstr>
      <vt:lpstr>Systemaufstellung!Drucktitel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Bonow, Oliver</dc:creator>
  <cp:lastModifiedBy>Nico Fritsche</cp:lastModifiedBy>
  <cp:lastPrinted>2012-06-05T12:21:26Z</cp:lastPrinted>
  <dcterms:created xsi:type="dcterms:W3CDTF">2008-01-08T15:55:24Z</dcterms:created>
  <dcterms:modified xsi:type="dcterms:W3CDTF">2024-09-17T07:56:33Z</dcterms:modified>
</cp:coreProperties>
</file>